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ERIBERTO\Desktop\INFO CONTABLES OK\4.-Formatos LDF (Datos Abiertos)\2020 hecho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43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7" l="1"/>
  <c r="B58" i="6"/>
  <c r="G94" i="6"/>
  <c r="G92" i="6"/>
  <c r="G87" i="6"/>
  <c r="G88" i="6"/>
  <c r="G89" i="6"/>
  <c r="G90" i="6"/>
  <c r="G91" i="6"/>
  <c r="G86" i="6"/>
  <c r="B48" i="6"/>
  <c r="C48" i="6"/>
  <c r="D48" i="6"/>
  <c r="E48" i="6"/>
  <c r="C70" i="4"/>
  <c r="C63" i="4"/>
  <c r="C68" i="4"/>
  <c r="C72" i="4"/>
  <c r="C74" i="4"/>
  <c r="B53" i="4"/>
  <c r="C53" i="4"/>
  <c r="F13" i="2"/>
  <c r="F9" i="2"/>
  <c r="F8" i="2"/>
  <c r="F20" i="2"/>
  <c r="F28" i="9"/>
  <c r="F24" i="9"/>
  <c r="E28" i="9"/>
  <c r="E24" i="9"/>
  <c r="D28" i="9"/>
  <c r="D24" i="9"/>
  <c r="C28" i="9"/>
  <c r="C24" i="9"/>
  <c r="F16" i="9"/>
  <c r="F12" i="9"/>
  <c r="E16" i="9"/>
  <c r="E12" i="9"/>
  <c r="D16" i="9"/>
  <c r="D12" i="9"/>
  <c r="C16" i="9"/>
  <c r="C12" i="9"/>
  <c r="B12" i="9"/>
  <c r="F53" i="8"/>
  <c r="E53" i="8"/>
  <c r="D53" i="8"/>
  <c r="C53" i="8"/>
  <c r="F71" i="8"/>
  <c r="F61" i="8"/>
  <c r="E71" i="8"/>
  <c r="E61" i="8"/>
  <c r="D71" i="8"/>
  <c r="D61" i="8"/>
  <c r="C71" i="8"/>
  <c r="C61" i="8"/>
  <c r="F37" i="8"/>
  <c r="F27" i="8"/>
  <c r="E37" i="8"/>
  <c r="E27" i="8"/>
  <c r="D37" i="8"/>
  <c r="D27" i="8"/>
  <c r="C37" i="8"/>
  <c r="C27" i="8"/>
  <c r="F19" i="8"/>
  <c r="E19" i="8"/>
  <c r="D19" i="8"/>
  <c r="G134" i="6"/>
  <c r="G135" i="6"/>
  <c r="G136" i="6"/>
  <c r="G133" i="6"/>
  <c r="G138" i="6"/>
  <c r="G139" i="6"/>
  <c r="G140" i="6"/>
  <c r="G141" i="6"/>
  <c r="G142" i="6"/>
  <c r="G144" i="6"/>
  <c r="G145" i="6"/>
  <c r="G137" i="6"/>
  <c r="G143" i="6"/>
  <c r="G147" i="6"/>
  <c r="G148" i="6"/>
  <c r="G149" i="6"/>
  <c r="G146" i="6"/>
  <c r="G151" i="6"/>
  <c r="G152" i="6"/>
  <c r="G153" i="6"/>
  <c r="G154" i="6"/>
  <c r="G155" i="6"/>
  <c r="G156" i="6"/>
  <c r="G157" i="6"/>
  <c r="G150" i="6"/>
  <c r="F150" i="6"/>
  <c r="F146" i="6"/>
  <c r="F137" i="6"/>
  <c r="F133" i="6"/>
  <c r="E150" i="6"/>
  <c r="E146" i="6"/>
  <c r="E137" i="6"/>
  <c r="E133" i="6"/>
  <c r="D150" i="6"/>
  <c r="D146" i="6"/>
  <c r="D137" i="6"/>
  <c r="D133" i="6"/>
  <c r="C150" i="6"/>
  <c r="C146" i="6"/>
  <c r="C137" i="6"/>
  <c r="C133" i="6"/>
  <c r="B137" i="6"/>
  <c r="G72" i="6"/>
  <c r="G73" i="6"/>
  <c r="G74" i="6"/>
  <c r="F18" i="6"/>
  <c r="F10" i="6"/>
  <c r="F59" i="5"/>
  <c r="F54" i="5"/>
  <c r="F45" i="5"/>
  <c r="E59" i="5"/>
  <c r="E54" i="5"/>
  <c r="E45" i="5"/>
  <c r="D59" i="5"/>
  <c r="D54" i="5"/>
  <c r="D45" i="5"/>
  <c r="C59" i="5"/>
  <c r="C54" i="5"/>
  <c r="C45" i="5"/>
  <c r="F37" i="5"/>
  <c r="F35" i="5"/>
  <c r="F28" i="5"/>
  <c r="F16" i="5"/>
  <c r="E37" i="5"/>
  <c r="E35" i="5"/>
  <c r="E28" i="5"/>
  <c r="E16" i="5"/>
  <c r="C28" i="5"/>
  <c r="C8" i="4"/>
  <c r="C13" i="4"/>
  <c r="C17" i="4"/>
  <c r="C21" i="4"/>
  <c r="D8" i="4"/>
  <c r="D13" i="4"/>
  <c r="D17" i="4"/>
  <c r="D21" i="4"/>
  <c r="D53" i="4"/>
  <c r="B8" i="4"/>
  <c r="B13" i="4"/>
  <c r="B21" i="4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11" i="7"/>
  <c r="G12" i="7"/>
  <c r="G13" i="7"/>
  <c r="G14" i="7"/>
  <c r="G15" i="7"/>
  <c r="G16" i="7"/>
  <c r="G17" i="7"/>
  <c r="G10" i="7"/>
  <c r="B10" i="6"/>
  <c r="B18" i="6"/>
  <c r="B28" i="6"/>
  <c r="B38" i="6"/>
  <c r="B71" i="6"/>
  <c r="B75" i="6"/>
  <c r="B9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77" i="6"/>
  <c r="G78" i="6"/>
  <c r="G79" i="6"/>
  <c r="G80" i="6"/>
  <c r="G81" i="6"/>
  <c r="G82" i="6"/>
  <c r="G76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9" i="8"/>
  <c r="Q2" i="26"/>
  <c r="D10" i="8"/>
  <c r="D9" i="8"/>
  <c r="R2" i="26"/>
  <c r="E10" i="8"/>
  <c r="E9" i="8"/>
  <c r="S2" i="26"/>
  <c r="F10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/>
  <c r="Q35" i="26"/>
  <c r="D44" i="8"/>
  <c r="D43" i="8"/>
  <c r="R35" i="26"/>
  <c r="E44" i="8"/>
  <c r="E43" i="8"/>
  <c r="S35" i="26"/>
  <c r="F44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84" i="6"/>
  <c r="Q76" i="24"/>
  <c r="D85" i="6"/>
  <c r="D93" i="6"/>
  <c r="D103" i="6"/>
  <c r="D113" i="6"/>
  <c r="D123" i="6"/>
  <c r="D84" i="6"/>
  <c r="R76" i="24"/>
  <c r="E85" i="6"/>
  <c r="E93" i="6"/>
  <c r="E103" i="6"/>
  <c r="E113" i="6"/>
  <c r="E123" i="6"/>
  <c r="E84" i="6"/>
  <c r="S76" i="24"/>
  <c r="F85" i="6"/>
  <c r="F93" i="6"/>
  <c r="F103" i="6"/>
  <c r="F113" i="6"/>
  <c r="F123" i="6"/>
  <c r="F84" i="6"/>
  <c r="T76" i="24"/>
  <c r="G85" i="6"/>
  <c r="G93" i="6"/>
  <c r="G103" i="6"/>
  <c r="G113" i="6"/>
  <c r="G123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58" i="6"/>
  <c r="C71" i="6"/>
  <c r="C75" i="6"/>
  <c r="C9" i="6"/>
  <c r="C159" i="6"/>
  <c r="Q150" i="24"/>
  <c r="D10" i="6"/>
  <c r="D18" i="6"/>
  <c r="D28" i="6"/>
  <c r="D38" i="6"/>
  <c r="D58" i="6"/>
  <c r="D71" i="6"/>
  <c r="D75" i="6"/>
  <c r="D9" i="6"/>
  <c r="D159" i="6"/>
  <c r="R150" i="24"/>
  <c r="E10" i="6"/>
  <c r="E18" i="6"/>
  <c r="E28" i="6"/>
  <c r="E38" i="6"/>
  <c r="E58" i="6"/>
  <c r="E71" i="6"/>
  <c r="E75" i="6"/>
  <c r="E9" i="6"/>
  <c r="E159" i="6"/>
  <c r="S150" i="24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D28" i="5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S29" i="20"/>
  <c r="T29" i="20"/>
  <c r="Q30" i="20"/>
  <c r="R30" i="20"/>
  <c r="S30" i="20"/>
  <c r="T30" i="20"/>
  <c r="C37" i="5"/>
  <c r="Q31" i="20"/>
  <c r="D37" i="5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B68" i="4"/>
  <c r="B64" i="4"/>
  <c r="B63" i="4"/>
  <c r="B55" i="4"/>
  <c r="B49" i="4"/>
  <c r="B48" i="4"/>
  <c r="B37" i="4"/>
  <c r="B44" i="4"/>
  <c r="B29" i="4"/>
  <c r="B17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33" i="4"/>
  <c r="G70" i="5"/>
  <c r="F70" i="5"/>
  <c r="E70" i="5"/>
  <c r="D70" i="5"/>
  <c r="C70" i="5"/>
  <c r="B70" i="5"/>
  <c r="Y4" i="17"/>
  <c r="Y3" i="17"/>
  <c r="D70" i="4"/>
  <c r="D68" i="4"/>
  <c r="C64" i="4"/>
  <c r="D64" i="4"/>
  <c r="D63" i="4"/>
  <c r="C48" i="4"/>
  <c r="C55" i="4"/>
  <c r="D55" i="4"/>
  <c r="D48" i="4"/>
  <c r="C49" i="4"/>
  <c r="D49" i="4"/>
  <c r="C29" i="4"/>
  <c r="D29" i="4"/>
  <c r="C40" i="4"/>
  <c r="D40" i="4"/>
  <c r="C37" i="4"/>
  <c r="D37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T8" i="16"/>
  <c r="G13" i="2"/>
  <c r="H13" i="2"/>
  <c r="V8" i="16"/>
  <c r="B13" i="2"/>
  <c r="P8" i="16"/>
  <c r="C9" i="2"/>
  <c r="Q4" i="16"/>
  <c r="D9" i="2"/>
  <c r="R4" i="16"/>
  <c r="E9" i="2"/>
  <c r="S4" i="16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57" i="4"/>
  <c r="C59" i="4"/>
  <c r="P12" i="18"/>
  <c r="H8" i="2"/>
  <c r="H20" i="2"/>
  <c r="V13" i="16"/>
  <c r="T13" i="16"/>
  <c r="C8" i="2"/>
  <c r="C20" i="2"/>
  <c r="Q13" i="16"/>
  <c r="B47" i="1"/>
  <c r="R25" i="18"/>
  <c r="R38" i="18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Q5" i="18"/>
  <c r="Q39" i="18"/>
  <c r="R5" i="18"/>
  <c r="R39" i="18"/>
  <c r="P13" i="18"/>
  <c r="R2" i="18"/>
  <c r="Q2" i="18"/>
  <c r="P18" i="18"/>
  <c r="P14" i="18"/>
  <c r="C23" i="4"/>
  <c r="Q12" i="18"/>
  <c r="D23" i="4"/>
  <c r="R12" i="18"/>
  <c r="R13" i="18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<sst xmlns="http://schemas.openxmlformats.org/spreadsheetml/2006/main" count="4249" uniqueCount="3308">
  <si>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</si>
  <si>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</si>
  <si>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</si>
  <si>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</si>
  <si>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</si>
  <si>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</si>
  <si>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</si>
  <si>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</si>
  <si>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</si>
  <si>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</si>
  <si>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</si>
  <si>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</si>
  <si>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</si>
  <si>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</si>
  <si>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</si>
  <si>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</si>
  <si>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</si>
  <si>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</si>
  <si>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</si>
  <si>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</si>
  <si>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</si>
  <si>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</si>
  <si>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</si>
  <si>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</si>
  <si>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</si>
  <si>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</si>
  <si>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</si>
  <si>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</si>
  <si>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</si>
  <si>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</si>
  <si>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</si>
  <si>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</si>
  <si>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</si>
  <si>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</si>
  <si>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</si>
  <si>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</si>
  <si>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</si>
  <si>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</si>
  <si>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</si>
  <si>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</si>
  <si>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</si>
  <si>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</si>
  <si>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</si>
  <si>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</si>
  <si>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</si>
  <si>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</si>
  <si>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</si>
  <si>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</si>
  <si>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</si>
  <si>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</si>
  <si>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</si>
  <si>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</si>
  <si>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</si>
  <si>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</si>
  <si>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</si>
  <si>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</si>
  <si>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</si>
  <si>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</si>
  <si>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</si>
  <si>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</si>
  <si>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</si>
  <si>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</si>
  <si>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</si>
  <si>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</si>
  <si>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</si>
  <si>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</si>
  <si>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</si>
  <si>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</si>
  <si>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</si>
  <si>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</si>
  <si>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</si>
  <si>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</si>
  <si>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</si>
  <si>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</si>
  <si>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</si>
  <si>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</si>
  <si>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</si>
  <si>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</si>
  <si>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</si>
  <si>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</si>
  <si>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</si>
  <si>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</si>
  <si>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</si>
  <si>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</si>
  <si>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</si>
  <si>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</si>
  <si>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</si>
  <si>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</si>
  <si>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</si>
  <si>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</si>
  <si>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</si>
  <si>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</si>
  <si>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</si>
  <si>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</si>
  <si>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</si>
  <si>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</si>
  <si>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</si>
  <si>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</si>
  <si>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</si>
  <si>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</si>
  <si>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</si>
  <si>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</si>
  <si>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</si>
  <si>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</si>
  <si>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</si>
  <si>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</si>
  <si>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</si>
  <si>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</si>
  <si>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</si>
  <si>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</si>
  <si>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</si>
  <si>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</si>
  <si>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</si>
  <si>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</si>
  <si>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</si>
  <si>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</si>
  <si>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</si>
  <si>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</si>
  <si>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</si>
  <si>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</si>
  <si>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</si>
  <si>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</si>
  <si>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</si>
  <si>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</si>
  <si>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</si>
  <si>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</si>
  <si>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</si>
  <si>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</si>
  <si>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</si>
  <si>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</si>
  <si>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</si>
  <si>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</si>
  <si>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</si>
  <si>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</si>
  <si>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</si>
  <si>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</si>
  <si>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</si>
  <si>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</si>
  <si>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</si>
  <si>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</si>
  <si>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</si>
  <si>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</si>
  <si>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</si>
  <si>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</si>
  <si>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</si>
  <si>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</si>
  <si>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</si>
  <si>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</si>
  <si>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</si>
  <si>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</si>
  <si>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</si>
  <si>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</si>
  <si>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</si>
  <si>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</si>
  <si>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</si>
  <si>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</si>
  <si>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</si>
  <si>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</si>
  <si>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</si>
  <si>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</si>
  <si>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</si>
  <si>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</si>
  <si>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</si>
  <si>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</si>
  <si>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</si>
  <si>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</si>
  <si>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</si>
  <si>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</si>
  <si>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</si>
  <si>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</si>
  <si>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</si>
  <si>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</si>
  <si>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</si>
  <si>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</si>
  <si>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</si>
  <si>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</si>
  <si>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</si>
  <si>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</si>
  <si>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</si>
  <si>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</si>
  <si>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</si>
  <si>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</si>
  <si>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</si>
  <si>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</si>
  <si>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</si>
  <si>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</si>
  <si>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</si>
  <si>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</si>
  <si>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</si>
  <si>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</si>
  <si>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</si>
  <si>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</si>
  <si>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</si>
  <si>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</si>
  <si>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</si>
  <si>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</si>
  <si>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</si>
  <si>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</si>
  <si>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</si>
  <si>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</si>
  <si>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</si>
  <si>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</si>
  <si>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</si>
  <si>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</si>
  <si>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</si>
  <si>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</si>
  <si>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</si>
  <si>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</si>
  <si>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</si>
  <si>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</si>
  <si>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</si>
  <si>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</si>
  <si>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</si>
  <si>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</si>
  <si>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</si>
  <si>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</si>
  <si>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</si>
  <si>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</si>
  <si>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</si>
  <si>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</si>
  <si>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</si>
  <si>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</si>
  <si>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</si>
  <si>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</si>
  <si>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</si>
  <si>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</si>
  <si>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</si>
  <si>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</si>
  <si>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</si>
  <si>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</si>
  <si>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</si>
  <si>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</si>
  <si>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</si>
  <si>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</si>
  <si>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</si>
  <si>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</si>
  <si>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</si>
  <si>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</si>
  <si>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</si>
  <si>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</si>
  <si>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</si>
  <si>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</si>
  <si>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</si>
  <si>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</si>
  <si>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</si>
  <si>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</si>
  <si>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</si>
  <si>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</si>
  <si>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</si>
  <si>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</si>
  <si>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</si>
  <si>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</si>
  <si>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</si>
  <si>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</si>
  <si>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</si>
  <si>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</si>
  <si>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</si>
  <si>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</si>
  <si>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</si>
  <si>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</si>
  <si>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</si>
  <si>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</si>
  <si>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</si>
  <si>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</si>
  <si>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</si>
  <si>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</si>
  <si>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</si>
  <si>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</si>
  <si>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</si>
  <si>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</si>
  <si>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</si>
  <si>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</si>
  <si>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</si>
  <si>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</si>
  <si>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</si>
  <si>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</si>
  <si>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</si>
  <si>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</si>
  <si>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</si>
  <si>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</si>
  <si>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</si>
  <si>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</si>
  <si>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</si>
  <si>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</si>
  <si>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</si>
  <si>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</si>
  <si>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</si>
  <si>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</si>
  <si>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</si>
  <si>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</si>
  <si>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</si>
  <si>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</si>
  <si>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</si>
  <si>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</si>
  <si>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</si>
  <si>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</si>
  <si>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</si>
  <si>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</si>
  <si>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</si>
  <si>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</si>
  <si>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</si>
  <si>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</si>
  <si>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</si>
  <si>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</si>
  <si>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</si>
  <si>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</si>
  <si>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</si>
  <si>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</si>
  <si>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</si>
  <si>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</si>
  <si>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</si>
  <si>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</si>
  <si>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</si>
  <si>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</si>
  <si>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</si>
  <si>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</si>
  <si>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</si>
  <si>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</si>
  <si>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</si>
  <si>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</si>
  <si>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</si>
  <si>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</si>
  <si>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</si>
  <si>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</si>
  <si>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</si>
  <si>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</si>
  <si>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</si>
  <si>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</si>
  <si>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</si>
  <si>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</si>
  <si>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</si>
  <si>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</si>
  <si>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</si>
  <si>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</si>
  <si>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</si>
  <si>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</si>
  <si>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</si>
  <si>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</si>
  <si>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</si>
  <si>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</si>
  <si>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</si>
  <si>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</si>
  <si>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</si>
  <si>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</si>
  <si>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</si>
  <si>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</si>
  <si>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</si>
  <si>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</si>
  <si>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</si>
  <si>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</si>
  <si>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</si>
  <si>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</si>
  <si>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</si>
  <si>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</si>
  <si>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</si>
  <si>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</si>
  <si>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</si>
  <si>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</si>
  <si>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</si>
  <si>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</si>
  <si>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</si>
  <si>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</si>
  <si>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</si>
  <si>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</si>
  <si>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</si>
  <si>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</si>
  <si>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</si>
  <si>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</si>
  <si>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</si>
  <si>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</si>
  <si>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</si>
  <si>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</si>
  <si>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</si>
  <si>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</si>
  <si>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</si>
  <si>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</si>
  <si>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</si>
  <si>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</si>
  <si>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</si>
  <si>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</si>
  <si>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</si>
  <si>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</si>
  <si>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</si>
  <si>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</si>
  <si>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</si>
  <si>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</si>
  <si>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</si>
  <si>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</si>
  <si>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</si>
  <si>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</si>
  <si>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</si>
  <si>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</si>
  <si>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</si>
  <si>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</si>
  <si>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</si>
  <si>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</si>
  <si>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</si>
  <si>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</si>
  <si>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</si>
  <si>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</si>
  <si>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</si>
  <si>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</si>
  <si>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</si>
  <si>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</si>
  <si>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</si>
  <si>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</si>
  <si>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</si>
  <si>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</si>
  <si>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</si>
  <si>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</si>
  <si>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</si>
  <si>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</si>
  <si>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</si>
  <si>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</si>
  <si>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</si>
  <si>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</si>
  <si>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</si>
  <si>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</si>
  <si>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</si>
  <si>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</si>
  <si>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</si>
  <si>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</si>
  <si>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</si>
  <si>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</si>
  <si>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</si>
  <si>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</si>
  <si>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</si>
  <si>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</si>
  <si>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</si>
  <si>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</si>
  <si>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</si>
  <si>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</si>
  <si>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</si>
  <si>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</si>
  <si>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</si>
  <si>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</si>
  <si>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</si>
  <si>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</si>
  <si>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</si>
  <si>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</si>
  <si>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</si>
  <si>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</si>
  <si>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</si>
  <si>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</si>
  <si>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</si>
  <si>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</si>
  <si>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</si>
  <si>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</si>
  <si>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</si>
  <si>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</si>
  <si>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</si>
  <si>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</si>
  <si>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</si>
  <si>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</si>
  <si>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</si>
  <si>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</si>
  <si>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</si>
  <si>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</si>
  <si>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</si>
  <si>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</si>
  <si>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</si>
  <si>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</si>
  <si>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</si>
  <si>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</si>
  <si>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</si>
  <si>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</si>
  <si>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</si>
  <si>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</si>
  <si>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</si>
  <si>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</si>
  <si>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</si>
  <si>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</si>
  <si>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</si>
  <si>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</si>
  <si>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</si>
  <si>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</si>
  <si>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</si>
  <si>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</si>
  <si>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</si>
  <si>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</si>
  <si>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</si>
  <si>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</si>
  <si>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</si>
  <si>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</si>
  <si>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</si>
  <si>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</si>
  <si>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</si>
  <si>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</si>
  <si>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</si>
  <si>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</si>
  <si>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</si>
  <si>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</si>
  <si>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</si>
  <si>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</si>
  <si>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</si>
  <si>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</si>
  <si>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</si>
  <si>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</si>
  <si>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</si>
  <si>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</si>
  <si>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</si>
  <si>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</si>
  <si>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</si>
  <si>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</si>
  <si>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</si>
  <si>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</si>
  <si>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</si>
  <si>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</si>
  <si>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</si>
  <si>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</si>
  <si>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</si>
  <si>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</si>
  <si>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</si>
  <si>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</si>
  <si>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</si>
  <si>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</si>
  <si>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</si>
  <si>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</si>
  <si>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</si>
  <si>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</si>
  <si>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</si>
  <si>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</si>
  <si>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</si>
  <si>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</si>
  <si>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</si>
  <si>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</si>
  <si>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</si>
  <si>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</si>
  <si>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</si>
  <si>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</si>
  <si>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</si>
  <si>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</si>
  <si>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</si>
  <si>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</si>
  <si>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</si>
  <si>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</si>
  <si>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</si>
  <si>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</si>
  <si>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</si>
  <si>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</si>
  <si>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</si>
  <si>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</si>
  <si>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</si>
  <si>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</si>
  <si>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</si>
  <si>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</si>
  <si>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</si>
  <si>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</si>
  <si>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</si>
  <si>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</si>
  <si>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</si>
  <si>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</si>
  <si>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</si>
  <si>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</si>
  <si>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</si>
  <si>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</si>
  <si>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</si>
  <si>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</si>
  <si>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</si>
  <si>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</si>
  <si>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</si>
  <si>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</si>
  <si>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</si>
  <si>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</si>
  <si>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</si>
  <si>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</si>
  <si>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</si>
  <si>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</si>
  <si>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</si>
  <si>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</si>
  <si>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</si>
  <si>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</si>
  <si>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</si>
  <si>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</si>
  <si>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</si>
  <si>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</si>
  <si>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</si>
  <si>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</si>
  <si>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</si>
  <si>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</si>
  <si>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</si>
  <si>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</si>
  <si>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</si>
  <si>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</si>
  <si>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</si>
  <si>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</si>
  <si>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</si>
  <si>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</si>
  <si>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</si>
  <si>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</si>
  <si>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</si>
  <si>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</si>
  <si>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</si>
  <si>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</si>
  <si>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</si>
  <si>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</si>
  <si>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</si>
  <si>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</si>
  <si>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</si>
  <si>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</si>
  <si>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</si>
  <si>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</si>
  <si>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</si>
  <si>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</si>
  <si>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</si>
  <si>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</si>
  <si>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</si>
  <si>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</si>
  <si>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</si>
  <si>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</si>
  <si>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</si>
  <si>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</si>
  <si>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</si>
  <si>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</si>
  <si>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</si>
  <si>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</si>
  <si>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</si>
  <si>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</si>
  <si>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</si>
  <si>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</si>
  <si>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</si>
  <si>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</si>
  <si>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</si>
  <si>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</si>
  <si>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</si>
  <si>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</si>
  <si>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</si>
  <si>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</si>
  <si>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</si>
  <si>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</si>
  <si>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</si>
  <si>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</si>
  <si>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</si>
  <si>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</si>
  <si>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</si>
  <si>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</si>
  <si>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</si>
  <si>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</si>
  <si>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</si>
  <si>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</si>
  <si>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</si>
  <si>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</si>
  <si>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</si>
  <si>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</si>
  <si>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</si>
  <si>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</si>
  <si>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</si>
  <si>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</si>
  <si>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</si>
  <si>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</si>
  <si>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</si>
  <si>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</si>
  <si>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</si>
  <si>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</si>
  <si>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</si>
  <si>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</si>
  <si>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</si>
  <si>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</si>
  <si>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</si>
  <si>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</si>
  <si>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</si>
  <si>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</si>
  <si>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</si>
  <si>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</si>
  <si>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</si>
  <si>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</si>
  <si>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</si>
  <si>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</si>
  <si>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</si>
  <si>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</si>
  <si>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</si>
  <si>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</si>
  <si>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</si>
  <si>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</si>
  <si>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</si>
  <si>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</si>
  <si>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</si>
  <si>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</si>
  <si>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</si>
  <si>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</si>
  <si>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</si>
  <si>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</si>
  <si>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</si>
  <si>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</si>
  <si>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</si>
  <si>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</si>
  <si>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</si>
  <si>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</si>
  <si>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</si>
  <si>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</si>
  <si>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</si>
  <si>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</si>
  <si>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</si>
  <si>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</si>
  <si>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</si>
  <si>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</si>
  <si>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</si>
  <si>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</si>
  <si>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</si>
  <si>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</si>
  <si>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</si>
  <si>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</si>
  <si>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</si>
  <si>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</si>
  <si>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</si>
  <si>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</si>
  <si>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</si>
  <si>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</si>
  <si>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</si>
  <si>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</si>
  <si>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</si>
  <si>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</si>
  <si>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</si>
  <si>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</si>
  <si>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</si>
  <si>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</si>
  <si>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</si>
  <si>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</si>
  <si>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</si>
  <si>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</si>
  <si>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</si>
  <si>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</si>
  <si>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</si>
  <si>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</si>
  <si>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</si>
  <si>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</si>
  <si>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</si>
  <si>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</si>
  <si>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</si>
  <si>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</si>
  <si>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</si>
  <si>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</si>
  <si>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</si>
  <si>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</si>
  <si>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</si>
  <si>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</si>
  <si>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</si>
  <si>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</si>
  <si>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</si>
  <si>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</si>
  <si>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</si>
  <si>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</si>
  <si>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</si>
  <si>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</si>
  <si>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</si>
  <si>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</si>
  <si>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</si>
  <si>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</si>
  <si>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</si>
  <si>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</si>
  <si>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</si>
  <si>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</si>
  <si>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</si>
  <si>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</si>
  <si>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</si>
  <si>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</si>
  <si>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</si>
  <si>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</si>
  <si>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</si>
  <si>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</si>
  <si>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</si>
  <si>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</si>
  <si>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</si>
  <si>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</si>
  <si>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</si>
  <si>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</si>
  <si>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</si>
  <si>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</si>
  <si>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</si>
  <si>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</si>
  <si>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</si>
  <si>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</si>
  <si>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</si>
  <si>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</si>
  <si>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</si>
  <si>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</si>
  <si>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</si>
  <si>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</si>
  <si>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</si>
  <si>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</si>
  <si>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</si>
  <si>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</si>
  <si>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</si>
  <si>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</si>
  <si>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</si>
  <si>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</si>
  <si>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</si>
  <si>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</si>
  <si>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</si>
  <si>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</si>
  <si>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</si>
  <si>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</si>
  <si>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</si>
  <si>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</si>
  <si>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</si>
  <si>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</si>
  <si>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</si>
  <si>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</si>
  <si>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</si>
  <si>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</si>
  <si>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</si>
  <si>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</si>
  <si>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</si>
  <si>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</si>
  <si>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</si>
  <si>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</si>
  <si>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</si>
  <si>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</si>
  <si>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</si>
  <si>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</si>
  <si>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</si>
  <si>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</si>
  <si>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</si>
  <si>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</si>
  <si>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</si>
  <si>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</si>
  <si>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</si>
  <si>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</si>
  <si>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</si>
  <si>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</si>
  <si>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</si>
  <si>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</si>
  <si>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</si>
  <si>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</si>
  <si>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</si>
  <si>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</si>
  <si>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</si>
  <si>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</si>
  <si>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</si>
  <si>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</si>
  <si>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</si>
  <si>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</si>
  <si>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</si>
  <si>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</si>
  <si>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</si>
  <si>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</si>
  <si>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</si>
  <si>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</si>
  <si>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</si>
  <si>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</si>
  <si>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</si>
  <si>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</si>
  <si>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</si>
  <si>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</si>
  <si>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</si>
  <si>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</si>
  <si>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</si>
  <si>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</si>
  <si>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</si>
  <si>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</si>
  <si>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</si>
  <si>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</si>
  <si>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</si>
  <si>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</si>
  <si>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</si>
  <si>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</si>
  <si>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</si>
  <si>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</si>
  <si>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</si>
  <si>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</si>
  <si>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</si>
  <si>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</si>
  <si>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</si>
  <si>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</si>
  <si>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</si>
  <si>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</si>
  <si>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</si>
  <si>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</si>
  <si>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</si>
  <si>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</si>
  <si>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</si>
  <si>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</si>
  <si>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</si>
  <si>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</si>
  <si>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</si>
  <si>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</si>
  <si>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</si>
  <si>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</si>
  <si>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</si>
  <si>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</si>
  <si>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</si>
  <si>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</si>
  <si>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</si>
  <si>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</si>
  <si>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</si>
  <si>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</si>
  <si>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</si>
  <si>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</si>
  <si>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</si>
  <si>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</si>
  <si>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</si>
  <si>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</si>
  <si>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</si>
  <si>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</si>
  <si>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</si>
  <si>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</si>
  <si>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</si>
  <si>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</si>
  <si>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</si>
  <si>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</si>
  <si>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</si>
  <si>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</si>
  <si>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</si>
  <si>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</si>
  <si>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</si>
  <si>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</si>
  <si>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</si>
  <si>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</si>
  <si>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</si>
  <si>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</si>
  <si>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</si>
  <si>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</si>
  <si>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</si>
  <si>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</si>
  <si>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</si>
  <si>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</si>
  <si>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</si>
  <si>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</si>
  <si>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</si>
  <si>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</si>
  <si>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</si>
  <si>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</si>
  <si>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</si>
  <si>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</si>
  <si>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</si>
  <si>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</si>
  <si>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</si>
  <si>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</si>
  <si>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</si>
  <si>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</si>
  <si>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</si>
  <si>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</si>
  <si>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</si>
  <si>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</si>
  <si>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</si>
  <si>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</si>
  <si>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</si>
  <si>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</si>
  <si>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</si>
  <si>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</si>
  <si>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</si>
  <si>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</si>
  <si>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</si>
  <si>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</si>
  <si>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</si>
  <si>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</si>
  <si>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</si>
  <si>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</si>
  <si>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</si>
  <si>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</si>
  <si>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</si>
  <si>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</si>
  <si>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</si>
  <si>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</si>
  <si>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</si>
  <si>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</si>
  <si>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</si>
  <si>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</si>
  <si>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</si>
  <si>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</si>
  <si>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</si>
  <si>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</si>
  <si>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</si>
  <si>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</si>
  <si>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</si>
  <si>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</si>
  <si>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</si>
  <si>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</si>
  <si>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</si>
  <si>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</si>
  <si>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</si>
  <si>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</si>
  <si>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</si>
  <si>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</si>
  <si>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</si>
  <si>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</si>
  <si>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</si>
  <si>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</si>
  <si>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</si>
  <si>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</si>
  <si>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</si>
  <si>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</si>
  <si>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</si>
  <si>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</si>
  <si>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</si>
  <si>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</si>
  <si>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</si>
  <si>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</si>
  <si>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</si>
  <si>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</si>
  <si>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</si>
  <si>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</si>
  <si>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</si>
  <si>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</si>
  <si>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</si>
  <si>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</si>
  <si>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</si>
  <si>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</si>
  <si>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</si>
  <si>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</si>
  <si>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</si>
  <si>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</si>
  <si>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</si>
  <si>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</si>
  <si>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</si>
  <si>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</si>
  <si>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</si>
  <si>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</si>
  <si>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</si>
  <si>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</si>
  <si>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</si>
  <si>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</si>
  <si>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</si>
  <si>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</si>
  <si>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</si>
  <si>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</si>
  <si>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</si>
  <si>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</si>
  <si>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</si>
  <si>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</si>
  <si>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</si>
  <si>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</si>
  <si>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</si>
  <si>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</si>
  <si>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</si>
  <si>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</si>
  <si>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</si>
  <si>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</si>
  <si>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</si>
  <si>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</si>
  <si>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</si>
  <si>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</si>
  <si>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</si>
  <si>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</si>
  <si>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</si>
  <si>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</si>
  <si>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</si>
  <si>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</si>
  <si>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</si>
  <si>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</si>
  <si>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</si>
  <si>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</si>
  <si>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</si>
  <si>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</si>
  <si>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</si>
  <si>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</si>
  <si>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</si>
  <si>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</si>
  <si>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</si>
  <si>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</si>
  <si>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</si>
  <si>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</si>
  <si>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</si>
  <si>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</si>
  <si>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</si>
  <si>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</si>
  <si>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</si>
  <si>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</si>
  <si>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</si>
  <si>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</si>
  <si>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</si>
  <si>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</si>
  <si>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</si>
  <si>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</si>
  <si>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</si>
  <si>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</si>
  <si>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</si>
  <si>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</si>
  <si>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</si>
  <si>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</si>
  <si>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</si>
  <si>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</si>
  <si>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</si>
  <si>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</si>
  <si>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</si>
  <si>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</si>
  <si>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</si>
  <si>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</si>
  <si>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</si>
  <si>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</si>
  <si>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</si>
  <si>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</si>
  <si>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</si>
  <si>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</si>
  <si>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</si>
  <si>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</si>
  <si>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</si>
  <si>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</si>
  <si>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</si>
  <si>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</si>
  <si>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</si>
  <si>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</si>
  <si>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</si>
  <si>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</si>
  <si>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</si>
  <si>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</si>
  <si>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</si>
  <si>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</si>
  <si>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</si>
  <si>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</si>
  <si>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</si>
  <si>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</si>
  <si>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</si>
  <si>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</si>
  <si>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</si>
  <si>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</si>
  <si>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</si>
  <si>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</si>
  <si>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</si>
  <si>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</si>
  <si>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</si>
  <si>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</si>
  <si>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</si>
  <si>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</si>
  <si>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</si>
  <si>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</si>
  <si>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</si>
  <si>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</si>
  <si>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</si>
  <si>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</si>
  <si>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</si>
  <si>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</si>
  <si>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</si>
  <si>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</si>
  <si>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</si>
  <si>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</si>
  <si>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</si>
  <si>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</si>
  <si>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</si>
  <si>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</si>
  <si>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</si>
  <si>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</si>
  <si>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</si>
  <si>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</si>
  <si>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</si>
  <si>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</si>
  <si>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</si>
  <si>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</si>
  <si>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</si>
  <si>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</si>
  <si>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</si>
  <si>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</si>
  <si>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</si>
  <si>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</si>
  <si>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</si>
  <si>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</si>
  <si>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</si>
  <si>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</si>
  <si>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</si>
  <si>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</si>
  <si>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</si>
  <si>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</si>
  <si>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</si>
  <si>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</si>
  <si>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</si>
  <si>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</si>
  <si>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</si>
  <si>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</si>
  <si>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</si>
  <si>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</si>
  <si>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</si>
  <si>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</si>
  <si>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</si>
  <si>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</si>
  <si>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</si>
  <si>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</si>
  <si>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</si>
  <si>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</si>
  <si>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</si>
  <si>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</si>
  <si>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</si>
  <si>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</si>
  <si>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</si>
  <si>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</si>
  <si>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</si>
  <si>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</si>
  <si>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</si>
  <si>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</si>
  <si>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</si>
  <si>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</si>
  <si>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</si>
  <si>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</si>
  <si>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</si>
  <si>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</si>
  <si>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</si>
  <si>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</si>
  <si>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</si>
  <si>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</si>
  <si>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</si>
  <si>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</si>
  <si>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</si>
  <si>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</si>
  <si>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</si>
  <si>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</si>
  <si>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</si>
  <si>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</si>
  <si>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</si>
  <si>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</si>
  <si>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</si>
  <si>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</si>
  <si>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</si>
  <si>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</si>
  <si>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</si>
  <si>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</si>
  <si>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</si>
  <si>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</si>
  <si>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</si>
  <si>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</si>
  <si>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</si>
  <si>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</si>
  <si>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</si>
  <si>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</si>
  <si>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</si>
  <si>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</si>
  <si>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</si>
  <si>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</si>
  <si>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</si>
  <si>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</si>
  <si>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</si>
  <si>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</si>
  <si>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</si>
  <si>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</si>
  <si>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</si>
  <si>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</si>
  <si>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</si>
  <si>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</si>
  <si>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</si>
  <si>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</si>
  <si>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</si>
  <si>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</si>
  <si>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</si>
  <si>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</si>
  <si>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</si>
  <si>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</si>
  <si>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</si>
  <si>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</si>
  <si>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</si>
  <si>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</si>
  <si>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</si>
  <si>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</si>
  <si>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</si>
  <si>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</si>
  <si>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</si>
  <si>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</si>
  <si>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</si>
  <si>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</si>
  <si>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</si>
  <si>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</si>
  <si>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</si>
  <si>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</si>
  <si>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</si>
  <si>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</si>
  <si>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</si>
  <si>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</si>
  <si>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</si>
  <si>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</si>
  <si>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</si>
  <si>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</si>
  <si>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</si>
  <si>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</si>
  <si>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</si>
  <si>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</si>
  <si>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</si>
  <si>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</si>
  <si>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</si>
  <si>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</si>
  <si>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</si>
  <si>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</si>
  <si>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</si>
  <si>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</si>
  <si>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</si>
  <si>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</si>
  <si>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</si>
  <si>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</si>
  <si>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</si>
  <si>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</si>
  <si>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</si>
  <si>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</si>
  <si>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</si>
  <si>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</si>
  <si>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</si>
  <si>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</si>
  <si>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</si>
  <si>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</si>
  <si>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</si>
  <si>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</si>
  <si>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</si>
  <si>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</si>
  <si>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</si>
  <si>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</si>
  <si>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</si>
  <si>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</si>
  <si>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</si>
  <si>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</si>
  <si>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</si>
  <si>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</si>
  <si>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</si>
  <si>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</si>
  <si>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</si>
  <si>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</si>
  <si>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</si>
  <si>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</si>
  <si>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</si>
  <si>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</si>
  <si>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</si>
  <si>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</si>
  <si>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</si>
  <si>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</si>
  <si>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</si>
  <si>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</si>
  <si>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</si>
  <si>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</si>
  <si>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</si>
  <si>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</si>
  <si>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</si>
  <si>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</si>
  <si>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</si>
  <si>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</si>
  <si>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</si>
  <si>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</si>
  <si>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</si>
  <si>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</si>
  <si>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</si>
  <si>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</si>
  <si>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</si>
  <si>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</si>
  <si>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</si>
  <si>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</si>
  <si>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</si>
  <si>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</si>
  <si>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</si>
  <si>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</si>
  <si>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</si>
  <si>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</si>
  <si>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</si>
  <si>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</si>
  <si>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</si>
  <si>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</si>
  <si>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</si>
  <si>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</si>
  <si>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</si>
  <si>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</si>
  <si>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</si>
  <si>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</si>
  <si>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</si>
  <si>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</si>
  <si>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</si>
  <si>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</si>
  <si>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</si>
  <si>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</si>
  <si>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</si>
  <si>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</si>
  <si>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</si>
  <si>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</si>
  <si>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</si>
  <si>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</si>
  <si>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</si>
  <si>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</si>
  <si>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</si>
  <si>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</si>
  <si>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</si>
  <si>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</si>
  <si>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</si>
  <si>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</si>
  <si>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</si>
  <si>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</si>
  <si>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</si>
  <si>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</si>
  <si>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</si>
  <si>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</si>
  <si>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</si>
  <si>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</si>
  <si>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</si>
  <si>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</si>
  <si>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</si>
  <si>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</si>
  <si>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</si>
  <si>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</si>
  <si>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</si>
  <si>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</si>
  <si>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</si>
  <si>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</si>
  <si>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</si>
  <si>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</si>
  <si>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</si>
  <si>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</si>
  <si>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</si>
  <si>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</si>
  <si>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</si>
  <si>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</si>
  <si>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</si>
  <si>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</si>
  <si>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</si>
  <si>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</si>
  <si>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</si>
  <si>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</si>
  <si>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</si>
  <si>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</si>
  <si>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</si>
  <si>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</si>
  <si>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</si>
  <si>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</si>
  <si>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</si>
  <si>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</si>
  <si>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</si>
  <si>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</si>
  <si>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</si>
  <si>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</si>
  <si>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</si>
  <si>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</si>
  <si>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</si>
  <si>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</si>
  <si>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</si>
  <si>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</si>
  <si>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</si>
  <si>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</si>
  <si>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</si>
  <si>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</si>
  <si>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</si>
  <si>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</si>
  <si>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</si>
  <si>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</si>
  <si>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</si>
  <si>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</si>
  <si>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</si>
  <si>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</si>
  <si>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</si>
  <si>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</si>
  <si>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</si>
  <si>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</si>
  <si>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</si>
  <si>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</si>
  <si>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</si>
  <si>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</si>
  <si>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</si>
  <si>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</si>
  <si>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</si>
  <si>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</si>
  <si>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</si>
  <si>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</si>
  <si>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</si>
  <si>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</si>
  <si>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</si>
  <si>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</si>
  <si>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</si>
  <si>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</si>
  <si>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</si>
  <si>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</si>
  <si>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</si>
  <si>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</si>
  <si>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</si>
  <si>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</si>
  <si>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</si>
  <si>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</si>
  <si>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</si>
  <si>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</si>
  <si>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</si>
  <si>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</si>
  <si>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</si>
  <si>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</si>
  <si>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</si>
  <si>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</si>
  <si>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</si>
  <si>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</si>
  <si>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</si>
  <si>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</si>
  <si>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</si>
  <si>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</si>
  <si>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</si>
  <si>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</si>
  <si>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</si>
  <si>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</si>
  <si>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</si>
  <si>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</si>
  <si>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</si>
  <si>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</si>
  <si>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</si>
  <si>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</si>
  <si>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</si>
  <si>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</si>
  <si>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</si>
  <si>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</si>
  <si>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</si>
  <si>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</si>
  <si>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</si>
  <si>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</si>
  <si>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</si>
  <si>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</si>
  <si>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</si>
  <si>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</si>
  <si>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</si>
  <si>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</si>
  <si>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</si>
  <si>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</si>
  <si>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</si>
  <si>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</si>
  <si>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</si>
  <si>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</si>
  <si>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</si>
  <si>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</si>
  <si>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</si>
  <si>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</si>
  <si>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</si>
  <si>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</si>
  <si>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</si>
  <si>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</si>
  <si>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</si>
  <si>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</si>
  <si>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</si>
  <si>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</si>
  <si>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</si>
  <si>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</si>
  <si>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</si>
  <si>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</si>
  <si>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</si>
  <si>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</si>
  <si>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</si>
  <si>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</si>
  <si>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</si>
  <si>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</si>
  <si>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</si>
  <si>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</si>
  <si>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</si>
  <si>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</si>
  <si>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</si>
  <si>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</si>
  <si>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</si>
  <si>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</si>
  <si>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</si>
  <si>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</si>
  <si>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</si>
  <si>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</si>
  <si>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</si>
  <si>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</si>
  <si>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</si>
  <si>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</si>
  <si>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</si>
  <si>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</si>
  <si>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</si>
  <si>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</si>
  <si>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</si>
  <si>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</si>
  <si>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</si>
  <si>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</si>
  <si>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</si>
  <si>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</si>
  <si>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</si>
  <si>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</si>
  <si>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</si>
  <si>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</si>
  <si>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</si>
  <si>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</si>
  <si>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</si>
  <si>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</si>
  <si>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</si>
  <si>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</si>
  <si>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</si>
  <si>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</si>
  <si>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</si>
  <si>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</si>
  <si>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</si>
  <si>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</si>
  <si>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</si>
  <si>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</si>
  <si>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</si>
  <si>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</si>
  <si>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</si>
  <si>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</si>
  <si>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</si>
  <si>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</si>
  <si>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</si>
  <si>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</si>
  <si>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</si>
  <si>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</si>
  <si>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</si>
  <si>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</si>
  <si>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</si>
  <si>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</si>
  <si>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</si>
  <si>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</si>
  <si>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</si>
  <si>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</si>
  <si>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</si>
  <si>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</si>
  <si>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</si>
  <si>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</si>
  <si>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</si>
  <si>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</si>
  <si>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</si>
  <si>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</si>
  <si>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</si>
  <si>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</si>
  <si>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</si>
  <si>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</si>
  <si>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</si>
  <si>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</si>
  <si>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</si>
  <si>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</si>
  <si>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</si>
  <si>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</si>
  <si>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</si>
  <si>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</si>
  <si>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</si>
  <si>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</si>
  <si>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</si>
  <si>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</si>
  <si>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</si>
  <si>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</si>
  <si>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</si>
  <si>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</si>
  <si>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</si>
  <si>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</si>
  <si>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</si>
  <si>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</si>
  <si>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</si>
  <si>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</si>
  <si>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</si>
  <si>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</si>
  <si>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</si>
  <si>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</si>
  <si>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</si>
  <si>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</si>
  <si>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</si>
  <si>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</si>
  <si>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</si>
  <si>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</si>
  <si>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</si>
  <si>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</si>
  <si>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</si>
  <si>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</si>
  <si>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</si>
  <si>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</si>
  <si>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</si>
  <si>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</si>
  <si>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</si>
  <si>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</si>
  <si>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</si>
  <si>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</si>
  <si>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</si>
  <si>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</si>
  <si>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</si>
  <si>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</si>
  <si>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</si>
  <si>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</si>
  <si>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</si>
  <si>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</si>
  <si>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</si>
  <si>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</si>
  <si>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</si>
  <si>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</si>
  <si>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</si>
  <si>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</si>
  <si>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</si>
  <si>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</si>
  <si>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</si>
  <si>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</si>
  <si>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</si>
  <si>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</si>
  <si>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</si>
  <si>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</si>
  <si>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</si>
  <si>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</si>
  <si>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</si>
  <si>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</si>
  <si>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</si>
  <si>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</si>
  <si>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</si>
  <si>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</si>
  <si>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</si>
  <si>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</si>
  <si>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</si>
  <si>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</si>
  <si>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</si>
  <si>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</si>
  <si>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</si>
  <si>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</si>
  <si>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</si>
  <si>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</si>
  <si>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</si>
  <si>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</si>
  <si>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</si>
  <si>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</si>
  <si>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</si>
  <si>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</si>
  <si>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</si>
  <si>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</si>
  <si>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</si>
  <si>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</si>
  <si>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</si>
  <si>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</si>
  <si>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</si>
  <si>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</si>
  <si>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</si>
  <si>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</si>
  <si>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</si>
  <si>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</si>
  <si>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</si>
  <si>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</si>
  <si>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</si>
  <si>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</si>
  <si>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</si>
  <si>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</si>
  <si>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</si>
  <si>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</si>
  <si>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</si>
  <si>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</si>
  <si>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</si>
  <si>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</si>
  <si>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</si>
  <si>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</si>
  <si>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</si>
  <si>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</si>
  <si>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</si>
  <si>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</si>
  <si>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</si>
  <si>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</si>
  <si>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</si>
  <si>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</si>
  <si>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</si>
  <si>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</si>
  <si>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</si>
  <si>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</si>
  <si>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</si>
  <si>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</si>
  <si>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</si>
  <si>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</si>
  <si>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</si>
  <si>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</si>
  <si>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</si>
  <si>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</si>
  <si>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</si>
  <si>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</si>
  <si>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</si>
  <si>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</si>
  <si>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</si>
  <si>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</si>
  <si>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</si>
  <si>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</si>
  <si>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</si>
  <si>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</si>
  <si>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</si>
  <si>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</si>
  <si>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</si>
  <si>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</si>
  <si>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</si>
  <si>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</si>
  <si>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</si>
  <si>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</si>
  <si>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</si>
  <si>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</si>
  <si>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</si>
  <si>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</si>
  <si>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</si>
  <si>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</si>
  <si>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</si>
  <si>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</si>
  <si>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</si>
  <si>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</si>
  <si>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</si>
  <si>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</si>
  <si>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</si>
  <si>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</si>
  <si>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</si>
  <si>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</si>
  <si>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</si>
  <si>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</si>
  <si>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</si>
  <si>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</si>
  <si>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</si>
  <si>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</si>
  <si>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</si>
  <si>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</si>
  <si>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</si>
  <si>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</si>
  <si>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</si>
  <si>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</si>
  <si>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</si>
  <si>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</si>
  <si>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</si>
  <si>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</si>
  <si>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</si>
  <si>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</si>
  <si>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</si>
  <si>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</si>
  <si>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</si>
  <si>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</si>
  <si>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</si>
  <si>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</si>
  <si>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</si>
  <si>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</si>
  <si>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</si>
  <si>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</si>
  <si>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</si>
  <si>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</si>
  <si>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</si>
  <si>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</si>
  <si>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</si>
  <si>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</si>
  <si>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</si>
  <si>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</si>
  <si>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</si>
  <si>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</si>
  <si>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</si>
  <si>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</si>
  <si>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</si>
  <si>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</si>
  <si>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</si>
  <si>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</si>
  <si>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</si>
  <si>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</si>
  <si>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</si>
  <si>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</si>
  <si>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</si>
  <si>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</si>
  <si>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</si>
  <si>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</si>
  <si>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</si>
  <si>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</si>
  <si>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</si>
  <si>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</si>
  <si>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</si>
  <si>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</si>
  <si>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</si>
  <si>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</si>
  <si>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</si>
  <si>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</si>
  <si>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</si>
  <si>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</si>
  <si>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</si>
  <si>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</si>
  <si>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</si>
  <si>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</si>
  <si>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</si>
  <si>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</si>
  <si>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</si>
  <si>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</si>
  <si>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</si>
  <si>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</si>
  <si>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</si>
  <si>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</si>
  <si>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</si>
  <si>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</si>
  <si>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</si>
  <si>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</si>
  <si>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</si>
  <si>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</si>
  <si>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</si>
  <si>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</si>
  <si>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</si>
  <si>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</si>
  <si>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</si>
  <si>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</si>
  <si>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</si>
  <si>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</si>
  <si>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</si>
  <si>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</si>
  <si>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</si>
  <si>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</si>
  <si>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</si>
  <si>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</si>
  <si>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</si>
  <si>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</si>
  <si>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</si>
  <si>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</si>
  <si>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</si>
  <si>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</si>
  <si>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</si>
  <si>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</si>
  <si>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</si>
  <si>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</si>
  <si>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</si>
  <si>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</si>
  <si>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</si>
  <si>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</si>
  <si>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</si>
  <si>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</si>
  <si>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</si>
  <si>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</si>
  <si>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</si>
  <si>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</si>
  <si>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</si>
  <si>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</si>
  <si>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</si>
  <si>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</si>
  <si>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</si>
  <si>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</si>
  <si>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</si>
  <si>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</si>
  <si>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</si>
  <si>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</si>
  <si>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</si>
  <si>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</si>
  <si>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</si>
  <si>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</si>
  <si>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</si>
  <si>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</si>
  <si>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</si>
  <si>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</si>
  <si>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</si>
  <si>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</si>
  <si>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</si>
  <si>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</si>
  <si>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</si>
  <si>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</si>
  <si>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</si>
  <si>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</si>
  <si>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</si>
  <si>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</si>
  <si>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</si>
  <si>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</si>
  <si>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</si>
  <si>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</si>
  <si>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</si>
  <si>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</si>
  <si>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</si>
  <si>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</si>
  <si>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</si>
  <si>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</si>
  <si>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</si>
  <si>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</si>
  <si>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</si>
  <si>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</si>
  <si>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</si>
  <si>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</si>
  <si>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</si>
  <si>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</si>
  <si>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</si>
  <si>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</si>
  <si>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</si>
  <si>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</si>
  <si>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</si>
  <si>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</si>
  <si>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</si>
  <si>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</si>
  <si>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</si>
  <si>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</si>
  <si>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</si>
  <si>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</si>
  <si>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</si>
  <si>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</si>
  <si>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</si>
  <si>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</si>
  <si>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</si>
  <si>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</si>
  <si>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</si>
  <si>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</si>
  <si>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</si>
  <si>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</si>
  <si>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</si>
  <si>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</si>
  <si>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</si>
  <si>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</si>
  <si>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</si>
  <si>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</si>
  <si>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</si>
  <si>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</si>
  <si>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</si>
  <si>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</si>
  <si>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</si>
  <si>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</si>
  <si>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</si>
  <si>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</si>
  <si>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</si>
  <si>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</si>
  <si>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</si>
  <si>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</si>
  <si>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</si>
  <si>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</si>
  <si>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</si>
  <si>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</si>
  <si>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</si>
  <si>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</si>
  <si>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</si>
  <si>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</si>
  <si>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</si>
  <si>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</si>
  <si>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</si>
  <si>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</si>
  <si>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</si>
  <si>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</si>
  <si>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</si>
  <si>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</si>
  <si>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</si>
  <si>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</si>
  <si>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</si>
  <si>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</si>
  <si>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</si>
  <si>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</si>
  <si>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</si>
  <si>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</si>
  <si>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</si>
  <si>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</si>
  <si>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</si>
  <si>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</si>
  <si>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</si>
  <si>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</si>
  <si>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</si>
  <si>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</si>
  <si>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</si>
  <si>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</si>
  <si>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</si>
  <si>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</si>
  <si>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</si>
  <si>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</si>
  <si>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</si>
  <si>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</si>
  <si>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</si>
  <si>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</si>
  <si>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</si>
  <si>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</si>
  <si>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</si>
  <si>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</si>
  <si>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</si>
  <si>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</si>
  <si>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</si>
  <si>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</si>
  <si>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</si>
  <si>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</si>
  <si>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</si>
  <si>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</si>
  <si>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</si>
  <si>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</si>
  <si>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</si>
  <si>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</si>
  <si>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</si>
  <si>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</si>
  <si>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</si>
  <si>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</si>
  <si>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</si>
  <si>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</si>
  <si>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</si>
  <si>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</si>
  <si>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</si>
  <si>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</si>
  <si>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</si>
  <si>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</si>
  <si>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</si>
  <si>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</si>
  <si>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</si>
  <si>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</si>
  <si>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</si>
  <si>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</si>
  <si>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</si>
  <si>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</si>
  <si>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</si>
  <si>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</si>
  <si>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</si>
  <si>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</si>
  <si>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</si>
  <si>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</si>
  <si>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</si>
  <si>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</si>
  <si>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</si>
  <si>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</si>
  <si>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</si>
  <si>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</si>
  <si>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</si>
  <si>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</si>
  <si>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</si>
  <si>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</si>
  <si>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</si>
  <si>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</si>
  <si>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</si>
  <si>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</si>
  <si>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</si>
  <si>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</si>
  <si>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</si>
  <si>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</si>
  <si>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</si>
  <si>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</si>
  <si>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</si>
  <si>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</si>
  <si>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</si>
  <si>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</si>
  <si>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</si>
  <si>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</si>
  <si>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</si>
  <si>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</si>
  <si>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</si>
  <si>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</si>
  <si>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</si>
  <si>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</si>
  <si>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</si>
  <si>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</si>
  <si>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</si>
  <si>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</si>
  <si>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</si>
  <si>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</si>
  <si>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</si>
  <si>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</si>
  <si>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</si>
  <si>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</si>
  <si>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</si>
  <si>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</si>
  <si>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</si>
  <si>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</si>
  <si>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</si>
  <si>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</si>
  <si>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</si>
  <si>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</si>
  <si>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</si>
  <si>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</si>
  <si>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</si>
  <si>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</si>
  <si>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</si>
  <si>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</si>
  <si>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</si>
  <si>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</si>
  <si>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</si>
  <si>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</si>
  <si>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</si>
  <si>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</si>
  <si>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</si>
  <si>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</si>
  <si>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</si>
  <si>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</si>
  <si>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</si>
  <si>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</si>
  <si>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</si>
  <si>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</si>
  <si>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</si>
  <si>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</si>
  <si>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</si>
  <si>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</si>
  <si>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</si>
  <si>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</si>
  <si>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</si>
  <si>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</si>
  <si>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</si>
  <si>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</si>
  <si>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</si>
  <si>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</si>
  <si>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</si>
  <si>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</si>
  <si>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</si>
  <si>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</si>
  <si>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</si>
  <si>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</si>
  <si>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</si>
  <si>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</si>
  <si>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</si>
  <si>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</si>
  <si>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</si>
  <si>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</si>
  <si>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</si>
  <si>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</si>
  <si>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</si>
  <si>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</si>
  <si>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</si>
  <si>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</si>
  <si>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</si>
  <si>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</si>
  <si>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</si>
  <si>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</si>
  <si>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</si>
  <si>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</si>
  <si>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</si>
  <si>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</si>
  <si>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</si>
  <si>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</si>
  <si>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</si>
  <si>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</si>
  <si>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</si>
  <si>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</si>
  <si>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</si>
  <si>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</si>
  <si>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</si>
  <si>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</si>
  <si>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</si>
  <si>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</si>
  <si>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</si>
  <si>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</si>
  <si>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</si>
  <si>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</si>
  <si>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</si>
  <si>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</si>
  <si>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</si>
  <si>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</si>
  <si>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</si>
  <si>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</si>
  <si>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</si>
  <si>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</si>
  <si>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</si>
  <si>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</si>
  <si>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</si>
  <si>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</si>
  <si>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</si>
  <si>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</si>
  <si>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</si>
  <si>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</si>
  <si>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</si>
  <si>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</si>
  <si>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</si>
  <si>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</si>
  <si>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</si>
  <si>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</si>
  <si>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</si>
  <si>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</si>
  <si>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</si>
  <si>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</si>
  <si>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</si>
  <si>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</si>
  <si>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</si>
  <si>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</si>
  <si>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</si>
  <si>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</si>
  <si>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</si>
  <si>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</si>
  <si>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</si>
  <si>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</si>
  <si>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</si>
  <si>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</si>
  <si>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</si>
  <si>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</si>
  <si>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</si>
  <si>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</si>
  <si>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</si>
  <si>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</si>
  <si>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</si>
  <si>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</si>
  <si>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</si>
  <si>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</si>
  <si>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</si>
  <si>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</si>
  <si>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</si>
  <si>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</si>
  <si>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</si>
  <si>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</si>
  <si>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</si>
  <si>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</si>
  <si>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</si>
  <si>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</si>
  <si>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</si>
  <si>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</si>
  <si>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</si>
  <si>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</si>
  <si>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</si>
  <si>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</si>
  <si>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</si>
  <si>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</si>
  <si>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</si>
  <si>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</si>
  <si>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</si>
  <si>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</si>
  <si>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</si>
  <si>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</si>
  <si>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</si>
  <si>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</si>
  <si>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</si>
  <si>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</si>
  <si>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</si>
  <si>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</si>
  <si>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</si>
  <si>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</si>
  <si>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</si>
  <si>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</si>
  <si>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</si>
  <si>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</si>
  <si>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</si>
  <si>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</si>
  <si>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</si>
  <si>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</si>
  <si>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</si>
  <si>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</si>
  <si>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</si>
  <si>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</si>
  <si>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</si>
  <si>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</si>
  <si>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</si>
  <si>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</si>
  <si>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</si>
  <si>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</si>
  <si>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</si>
  <si>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</si>
  <si>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</si>
  <si>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</si>
  <si>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</si>
  <si>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</si>
  <si>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</si>
  <si>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</si>
  <si>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</si>
  <si>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</si>
  <si>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</si>
  <si>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</si>
  <si>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</si>
  <si>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</si>
  <si>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</si>
  <si>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</si>
  <si>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</si>
  <si>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</si>
  <si>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</si>
  <si>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</si>
  <si>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</si>
  <si>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</si>
  <si>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</si>
  <si>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</si>
  <si>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</si>
  <si>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</si>
  <si>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</si>
  <si>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</si>
  <si>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</si>
  <si>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</si>
  <si>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</si>
  <si>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</si>
  <si>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</si>
  <si>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</si>
  <si>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</si>
  <si>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</si>
  <si>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</si>
  <si>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</si>
  <si>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</si>
  <si>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</si>
  <si>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</si>
  <si>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</si>
  <si>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</si>
  <si>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</si>
  <si>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</si>
  <si>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</si>
  <si>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</si>
  <si>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</si>
  <si>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</si>
  <si>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</si>
  <si>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</si>
  <si>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</si>
  <si>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</si>
  <si>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</si>
  <si>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</si>
  <si>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</si>
  <si>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</si>
  <si>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</si>
  <si>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</si>
  <si>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</si>
  <si>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</si>
  <si>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</si>
  <si>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</si>
  <si>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</si>
  <si>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</si>
  <si>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</si>
  <si>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</si>
  <si>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</si>
  <si>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</si>
  <si>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</si>
  <si>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</si>
  <si>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</si>
  <si>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</si>
  <si>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</si>
  <si>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</si>
  <si>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</si>
  <si>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</si>
  <si>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</si>
  <si>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</si>
  <si>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</si>
  <si>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</si>
  <si>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</si>
  <si>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</si>
  <si>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</si>
  <si>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</si>
  <si>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</si>
  <si>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</si>
  <si>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</si>
  <si>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</si>
  <si>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</si>
  <si>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</si>
  <si>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</si>
  <si>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</si>
  <si>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</si>
  <si>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</si>
  <si>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</si>
  <si>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</si>
  <si>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</si>
  <si>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</si>
  <si>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</si>
  <si>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</si>
  <si>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</si>
  <si>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</si>
  <si>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</si>
  <si>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</si>
  <si>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</si>
  <si>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</si>
  <si>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</si>
  <si>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</si>
  <si>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</si>
  <si>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</si>
  <si>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</si>
  <si>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</si>
  <si>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</si>
  <si>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</si>
  <si>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</si>
  <si>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</si>
  <si>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</si>
  <si>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</si>
  <si>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</si>
  <si>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</si>
  <si>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</si>
  <si>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</si>
  <si>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</si>
  <si>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</si>
  <si>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</si>
  <si>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</si>
  <si>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</si>
  <si>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</si>
  <si>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</si>
  <si>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</si>
  <si>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</si>
  <si>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</si>
  <si>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</si>
  <si>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</si>
  <si>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</si>
  <si>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</si>
  <si>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</si>
  <si>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</si>
  <si>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</si>
  <si>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</si>
  <si>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</si>
  <si>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</si>
  <si>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</si>
  <si>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</si>
  <si>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</si>
  <si>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</si>
  <si>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</si>
  <si>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</si>
  <si>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</si>
  <si>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</si>
  <si>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</si>
  <si>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</si>
  <si>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</si>
  <si>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</si>
  <si>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</si>
  <si>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</si>
  <si>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</si>
  <si>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</si>
  <si>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</si>
  <si>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</si>
  <si>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</si>
  <si>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</si>
  <si>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</si>
  <si>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</si>
  <si>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</si>
  <si>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</si>
  <si>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</si>
  <si>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</si>
  <si>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</si>
  <si>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</si>
  <si>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</si>
  <si>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</si>
  <si>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</si>
  <si>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</si>
  <si>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</si>
  <si>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</si>
  <si>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</si>
  <si>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</si>
  <si>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</si>
  <si>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</si>
  <si>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</si>
  <si>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</si>
  <si>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</si>
  <si>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</si>
  <si>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</si>
  <si>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</si>
  <si>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</si>
  <si>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</si>
  <si>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</si>
  <si>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</si>
  <si>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</si>
  <si>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</si>
  <si>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</si>
  <si>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</si>
  <si>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</si>
  <si>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</si>
  <si>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</si>
  <si>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</si>
  <si>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</si>
  <si>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</si>
  <si>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</si>
  <si>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</si>
  <si>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</si>
  <si>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</si>
  <si>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</si>
  <si>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</si>
  <si>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</si>
  <si>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</si>
  <si>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</si>
  <si>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</si>
  <si>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</si>
  <si>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</si>
  <si>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</si>
  <si>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</si>
  <si>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</si>
  <si>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</si>
  <si>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</si>
  <si>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</si>
  <si>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</si>
  <si>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</si>
  <si>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</si>
  <si>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</si>
  <si>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</si>
  <si>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</si>
  <si>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</si>
  <si>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</si>
  <si>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</si>
  <si>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</si>
  <si>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</si>
  <si>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</si>
  <si>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</si>
  <si>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</si>
  <si>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</si>
  <si>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</si>
  <si>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</si>
  <si>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</si>
  <si>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</si>
  <si>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</si>
  <si>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</si>
  <si>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</si>
  <si>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</si>
  <si>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</si>
  <si>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</si>
  <si>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</si>
  <si>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</si>
  <si>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</si>
  <si>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</si>
  <si>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</si>
  <si>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</si>
  <si>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</si>
  <si>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</si>
  <si>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</si>
  <si>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</si>
  <si>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</si>
  <si>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</si>
  <si>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</si>
  <si>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</si>
  <si>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</si>
  <si>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</si>
  <si>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</si>
  <si>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</si>
  <si>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</si>
  <si>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</si>
  <si>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</si>
  <si>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</si>
  <si>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</si>
  <si>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</si>
  <si>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</si>
  <si>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</si>
  <si>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</si>
  <si>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</si>
  <si>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</si>
  <si>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</si>
  <si>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</si>
  <si>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</si>
  <si>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</si>
  <si>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</si>
  <si>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</si>
  <si>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</si>
  <si>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</si>
  <si>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</si>
  <si>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</si>
  <si>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</si>
  <si>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</si>
  <si>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</si>
  <si>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</si>
  <si>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</si>
  <si>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</si>
  <si>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</si>
  <si>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</si>
  <si>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</si>
  <si>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</si>
  <si>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</si>
  <si>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</si>
  <si>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</si>
  <si>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</si>
  <si>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</si>
  <si>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</si>
  <si>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</si>
  <si>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</si>
  <si>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</si>
  <si>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</si>
  <si>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</si>
  <si>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</si>
  <si>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</si>
  <si>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</si>
  <si>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</si>
  <si>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</si>
  <si>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</si>
  <si>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</si>
  <si>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</si>
  <si>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</si>
  <si>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</si>
  <si>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</si>
  <si>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</si>
  <si>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</si>
  <si>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</si>
  <si>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</si>
  <si>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</si>
  <si>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</si>
  <si>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</si>
  <si>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</si>
  <si>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</si>
  <si>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</si>
  <si>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</si>
  <si>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</si>
  <si>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</si>
  <si>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</si>
  <si>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</si>
  <si>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</si>
  <si>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</si>
  <si>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</si>
  <si>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</si>
  <si>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</si>
  <si>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</si>
  <si>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</si>
  <si>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</si>
  <si>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</si>
  <si>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</si>
  <si>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</si>
  <si>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</si>
  <si>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</si>
  <si>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</si>
  <si>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</si>
  <si>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</si>
  <si>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</si>
  <si>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</si>
  <si>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</si>
  <si>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</si>
  <si>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</si>
  <si>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</si>
  <si>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</si>
  <si>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</si>
  <si>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</si>
  <si>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</si>
  <si>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</si>
  <si>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</si>
  <si>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</si>
  <si>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</si>
  <si>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</si>
  <si>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</si>
  <si>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</si>
  <si>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</si>
  <si>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</si>
  <si>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</si>
  <si>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</si>
  <si>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</si>
  <si>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</si>
  <si>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</si>
  <si>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</si>
  <si>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</si>
  <si>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</si>
  <si>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</si>
  <si>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</si>
  <si>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</si>
  <si>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</si>
  <si>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</si>
  <si>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</si>
  <si>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</si>
  <si>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</si>
  <si>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</si>
  <si>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</si>
  <si>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</si>
  <si>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</si>
  <si>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</si>
  <si>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</si>
  <si>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</si>
  <si>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</si>
  <si>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</si>
  <si>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</si>
  <si>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</si>
  <si>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</si>
  <si>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</si>
  <si>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</si>
  <si>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</si>
  <si>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</si>
  <si>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</si>
  <si>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</si>
  <si>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</si>
  <si>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</si>
  <si>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</si>
  <si>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</si>
  <si>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</si>
  <si>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</si>
  <si>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</si>
  <si>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</si>
  <si>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</si>
  <si>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</si>
  <si>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</si>
  <si>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</si>
  <si>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</si>
  <si>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</si>
  <si>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</si>
  <si>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</si>
  <si>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</si>
  <si>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</si>
  <si>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</si>
  <si>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</si>
  <si>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</si>
  <si>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</si>
  <si>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</si>
  <si>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</si>
  <si>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</si>
  <si>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</si>
  <si>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</si>
  <si>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</si>
  <si>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</si>
  <si>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</si>
  <si>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</si>
  <si>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</si>
  <si>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</si>
  <si>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</si>
  <si>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</si>
  <si>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</si>
  <si>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</si>
  <si>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</si>
  <si>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</si>
  <si>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</si>
  <si>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</si>
  <si>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</si>
  <si>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</si>
  <si>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</si>
  <si>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</si>
  <si>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</si>
  <si>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</si>
  <si>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</si>
  <si>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</si>
  <si>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</si>
  <si>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</si>
  <si>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</si>
  <si>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</si>
  <si>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</si>
  <si>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</si>
  <si>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</si>
  <si>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</si>
  <si>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</si>
  <si>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</si>
  <si>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</si>
  <si>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</si>
  <si>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</si>
  <si>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</si>
  <si>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</si>
  <si>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</si>
  <si>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</si>
  <si>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</si>
  <si>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</si>
  <si>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</si>
  <si>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</si>
  <si>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</si>
  <si>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</si>
  <si>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</si>
  <si>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</si>
  <si>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</si>
  <si>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</si>
  <si>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</si>
  <si>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</si>
  <si>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</si>
  <si>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</si>
  <si>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</si>
  <si>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</si>
  <si>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</si>
  <si>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</si>
  <si>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</si>
  <si>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</si>
  <si>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</si>
  <si>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</si>
  <si>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</si>
  <si>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</si>
  <si>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</si>
  <si>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</si>
  <si>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</si>
  <si>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</si>
  <si>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</si>
  <si>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</si>
  <si>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</si>
  <si>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</si>
  <si>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</si>
  <si>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</si>
  <si>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</si>
  <si>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</si>
  <si>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</si>
  <si>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</si>
  <si>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</si>
  <si>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</si>
  <si>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</si>
  <si>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</si>
  <si>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</si>
  <si>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</si>
  <si>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</si>
  <si>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</si>
  <si>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</si>
  <si>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</si>
  <si>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</si>
  <si>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</si>
  <si>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</si>
  <si>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</si>
  <si>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</si>
  <si>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</si>
  <si>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</si>
  <si>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</si>
  <si>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</si>
  <si>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</si>
  <si>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</si>
  <si>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</si>
  <si>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</si>
  <si>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</si>
  <si>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</si>
  <si>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</si>
  <si>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</si>
  <si>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</si>
  <si>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</si>
  <si>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</si>
  <si>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</si>
  <si>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</si>
  <si>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</si>
  <si>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</si>
  <si>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</si>
  <si>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</si>
  <si>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</si>
  <si>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</si>
  <si>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</si>
  <si>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</si>
  <si>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</si>
  <si>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</si>
  <si>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</si>
  <si>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</si>
  <si>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</si>
  <si>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</si>
  <si>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</si>
  <si>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</si>
  <si>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</si>
  <si>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</si>
  <si>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</si>
  <si>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</si>
  <si>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</si>
  <si>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</si>
  <si>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</si>
  <si>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</si>
  <si>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</si>
  <si>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</si>
  <si>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</si>
  <si>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</si>
  <si>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</si>
  <si>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</si>
  <si>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</si>
  <si>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</si>
  <si>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</si>
  <si>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</si>
  <si>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</si>
  <si>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</si>
  <si>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</si>
  <si>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</si>
  <si>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</si>
  <si>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</si>
  <si>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</si>
  <si>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</si>
  <si>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</si>
  <si>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</si>
  <si>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</si>
  <si>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</si>
  <si>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</si>
  <si>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</si>
  <si>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</si>
  <si>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</si>
  <si>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</si>
  <si>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</si>
  <si>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</si>
  <si>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</si>
  <si>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</si>
  <si>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</si>
  <si>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</si>
  <si>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</si>
  <si>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</si>
  <si>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</si>
  <si>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</si>
  <si>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</si>
  <si>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</si>
  <si>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</si>
  <si>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</si>
  <si>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</si>
  <si>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</si>
  <si>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</si>
  <si>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</si>
  <si>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</si>
  <si>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</si>
  <si>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</si>
  <si>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</si>
  <si>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</si>
  <si>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</si>
  <si>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</si>
  <si>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</si>
  <si>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</si>
  <si>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</si>
  <si>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</si>
  <si>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</si>
  <si>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</si>
  <si>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</si>
  <si>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</si>
  <si>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</si>
  <si>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</si>
  <si>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</si>
  <si>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</si>
  <si>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</si>
  <si>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</si>
  <si>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</si>
  <si>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</si>
  <si>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</si>
  <si>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</si>
  <si>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</si>
  <si>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</si>
  <si>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</si>
  <si>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</si>
  <si>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</si>
  <si>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</si>
  <si>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</si>
  <si>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</si>
  <si>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</si>
  <si>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</si>
  <si>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</si>
  <si>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</si>
  <si>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</si>
  <si>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</si>
  <si>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</si>
  <si>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</si>
  <si>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</si>
  <si>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</si>
  <si>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</si>
  <si>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</si>
  <si>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</si>
  <si>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</si>
  <si>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</si>
  <si>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</si>
  <si>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</si>
  <si>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</si>
  <si>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</si>
  <si>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</si>
  <si>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</si>
  <si>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</si>
  <si>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</si>
  <si>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</si>
  <si>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</si>
  <si>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</si>
  <si>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</si>
  <si>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</si>
  <si>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</si>
  <si>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</si>
  <si>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</si>
  <si>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</si>
  <si>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</si>
  <si>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</si>
  <si>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</si>
  <si>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</si>
  <si>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</si>
  <si>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</si>
  <si>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</si>
  <si>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</si>
  <si>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</si>
  <si>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</si>
  <si>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</si>
  <si>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</si>
  <si>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</si>
  <si>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</si>
  <si>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</si>
  <si>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</si>
  <si>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</si>
  <si>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</si>
  <si>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</si>
  <si>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</si>
  <si>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</si>
  <si>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</si>
  <si>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</si>
  <si>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</si>
  <si>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</si>
  <si>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</si>
  <si>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</si>
  <si>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</si>
  <si>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</si>
  <si>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</si>
  <si>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</si>
  <si>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</si>
  <si>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</si>
  <si>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</si>
  <si>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</si>
  <si>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</si>
  <si>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</si>
  <si>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</si>
  <si>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</si>
  <si>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</si>
  <si>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</si>
  <si>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</si>
  <si>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</si>
  <si>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</si>
  <si>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</si>
  <si>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</si>
  <si>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</si>
  <si>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</si>
  <si>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</si>
  <si>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</si>
  <si>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</si>
  <si>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</si>
  <si>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</si>
  <si>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</si>
  <si>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</si>
  <si>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</si>
  <si>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</si>
  <si>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</si>
  <si>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</si>
  <si>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</si>
  <si>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</si>
  <si>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</si>
  <si>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</si>
  <si>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</si>
  <si>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</si>
  <si>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</si>
  <si>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</si>
  <si>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</si>
  <si>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</si>
  <si>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</si>
  <si>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</si>
  <si>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</si>
  <si>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</si>
  <si>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</si>
  <si>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</si>
  <si>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</si>
  <si>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</si>
  <si>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</si>
  <si>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</si>
  <si>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</si>
  <si>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</si>
  <si>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</si>
  <si>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</si>
  <si>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</si>
  <si>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</si>
  <si>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</si>
  <si>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</si>
  <si>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</si>
  <si>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</si>
  <si>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</si>
  <si>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</si>
  <si>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</si>
  <si>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</si>
  <si>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</si>
  <si>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</si>
  <si>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</si>
  <si>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</si>
  <si>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</si>
  <si>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</si>
  <si>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</si>
  <si>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</si>
  <si>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</si>
  <si>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</si>
  <si>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</si>
  <si>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</si>
  <si>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</si>
  <si>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</si>
  <si>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</si>
  <si>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</si>
  <si>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</si>
  <si>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</si>
  <si>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</si>
  <si>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</si>
  <si>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</si>
  <si>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</si>
  <si>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</si>
  <si>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</si>
  <si>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</si>
  <si>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</si>
  <si>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</si>
  <si>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</si>
  <si>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</si>
  <si>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</si>
  <si>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</si>
  <si>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</si>
  <si>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</si>
  <si>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</si>
  <si>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</si>
  <si>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</si>
  <si>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</si>
  <si>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</si>
  <si>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</si>
  <si>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</si>
  <si>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</si>
  <si>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</si>
  <si>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</si>
  <si>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</si>
  <si>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</si>
  <si>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</si>
  <si>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</si>
  <si>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</si>
  <si>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</si>
  <si>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</si>
  <si>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</si>
  <si>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</si>
  <si>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</si>
  <si>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</si>
  <si>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</si>
  <si>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</si>
  <si>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</si>
  <si>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</si>
  <si>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</si>
  <si>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</si>
  <si>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</si>
  <si>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</si>
  <si>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</si>
  <si>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</si>
  <si>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</si>
  <si>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</si>
  <si>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</si>
  <si>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</si>
  <si>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</si>
  <si>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</si>
  <si>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</si>
  <si>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</si>
  <si>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</si>
  <si>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</si>
  <si>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</si>
  <si>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</si>
  <si>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</si>
  <si>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</si>
  <si>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</si>
  <si>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</si>
  <si>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</si>
  <si>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</si>
  <si>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</si>
  <si>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</si>
  <si>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</si>
  <si>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</si>
  <si>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</si>
  <si>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</si>
  <si>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</si>
  <si>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</si>
  <si>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</si>
  <si>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</si>
  <si>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</si>
  <si>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</si>
  <si>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</si>
  <si>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</si>
  <si>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</si>
  <si>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</si>
  <si>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</si>
  <si>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</si>
  <si>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</si>
  <si>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</si>
  <si>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</si>
  <si>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</si>
  <si>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</si>
  <si>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</si>
  <si>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</si>
  <si>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</si>
  <si>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</si>
  <si>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</si>
  <si>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</si>
  <si>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</si>
  <si>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</si>
  <si>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</si>
  <si>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</si>
  <si>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</si>
  <si>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</si>
  <si>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</si>
  <si>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</si>
  <si>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</si>
  <si>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</si>
  <si>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</si>
  <si>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</si>
  <si>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</si>
  <si>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</si>
  <si>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</si>
  <si>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</si>
  <si>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</si>
  <si>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</si>
  <si>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</si>
  <si>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</si>
  <si>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</si>
  <si>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</si>
  <si>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</si>
  <si>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</si>
  <si>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</si>
  <si>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</si>
  <si>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</si>
  <si>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</si>
  <si>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</si>
  <si>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</si>
  <si>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</si>
  <si>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</si>
  <si>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</si>
  <si>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</si>
  <si>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</si>
  <si>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</si>
  <si>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</si>
  <si>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</si>
  <si>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</si>
  <si>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</si>
  <si>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</si>
  <si>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</si>
  <si>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</si>
  <si>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</si>
  <si>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</si>
  <si>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</si>
  <si>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</si>
  <si>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</si>
  <si>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</si>
  <si>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</si>
  <si>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</si>
  <si>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</si>
  <si>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</si>
  <si>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</si>
  <si>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</si>
  <si>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</si>
  <si>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</si>
  <si>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</si>
  <si>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</si>
  <si>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</si>
  <si>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</si>
  <si>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</si>
  <si>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</si>
  <si>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</si>
  <si>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</si>
  <si>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</si>
  <si>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</si>
  <si>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</si>
  <si>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</si>
  <si>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</si>
  <si>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</si>
  <si>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</si>
  <si>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</si>
  <si>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</si>
  <si>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</si>
  <si>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</si>
  <si>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</si>
  <si>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</si>
  <si>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</si>
  <si>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</si>
  <si>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</si>
  <si>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</si>
  <si>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</si>
  <si>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</si>
  <si>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</si>
  <si>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</si>
  <si>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</si>
  <si>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</si>
  <si>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</si>
  <si>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</si>
  <si>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</si>
  <si>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</si>
  <si>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</si>
  <si>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</si>
  <si>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</si>
  <si>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</si>
  <si>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</si>
  <si>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</si>
  <si>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</si>
  <si>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</si>
  <si>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</si>
  <si>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</si>
  <si>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</si>
  <si>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</si>
  <si>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</si>
  <si>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</si>
  <si>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</si>
  <si>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</si>
  <si>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</si>
  <si>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</si>
  <si>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</si>
  <si>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</si>
  <si>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</si>
  <si>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</si>
  <si>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</si>
  <si>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</si>
  <si>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</si>
  <si>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</si>
  <si>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</si>
  <si>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</si>
  <si>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</si>
  <si>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</si>
  <si>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</si>
  <si>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</si>
  <si>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</si>
  <si>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</si>
  <si>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</si>
  <si>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</si>
  <si>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</si>
  <si>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</si>
  <si>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</si>
  <si>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</si>
  <si>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</si>
  <si>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</si>
  <si>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</si>
  <si>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</si>
  <si>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</si>
  <si>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</si>
  <si>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</si>
  <si>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</si>
  <si>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</si>
  <si>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</si>
  <si>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</si>
  <si>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</si>
  <si>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</si>
  <si>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</si>
  <si>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</si>
  <si>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</si>
  <si>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</si>
  <si>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</si>
  <si>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</si>
  <si>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</si>
  <si>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</si>
  <si>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</si>
  <si>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</si>
  <si>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</si>
  <si>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UNIVERSIDAD AUTÓNOMA DEL ESTADO DE MORELOS</t>
  </si>
  <si>
    <t>A. UAEM</t>
  </si>
  <si>
    <t>Al 31 de diciembre de 2019 y al 31 de diciembre de 2020 (b)</t>
  </si>
  <si>
    <t>Del 1 de enero al 31 de diciembre de 2020 (b)</t>
  </si>
  <si>
    <t>Prestación Laboral</t>
  </si>
  <si>
    <t>Beneficio Definido</t>
  </si>
  <si>
    <t xml:space="preserve">Valuaciones Actuariales del Norte, S.C.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</si>
</sst>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828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791</v>
      </c>
      <c r="C3" s="152" t="s">
        <v>3301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794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795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793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792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AK2:AK35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5" zoomScaleNormal="85" workbookViewId="0">
      <selection activeCell="C68" sqref="C6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541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UNIVERSIDAD AUTÓNOMA DEL ESTADO DE MORELOS, Gobierno del Estado de Morelos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2020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2907756355</v>
      </c>
      <c r="C8" s="40">
        <f t="shared" ref="C8:D8" si="0">SUM(C9:C11)</f>
        <v>2334350085</v>
      </c>
      <c r="D8" s="40">
        <f t="shared" si="0"/>
        <v>2239393104</v>
      </c>
    </row>
    <row r="9" spans="1:11" x14ac:dyDescent="0.25">
      <c r="A9" s="53" t="s">
        <v>169</v>
      </c>
      <c r="B9" s="23">
        <v>2865828515</v>
      </c>
      <c r="C9" s="23">
        <v>2324512670</v>
      </c>
      <c r="D9" s="23">
        <v>2231704370</v>
      </c>
    </row>
    <row r="10" spans="1:11" ht="14.25" x14ac:dyDescent="0.45">
      <c r="A10" s="53" t="s">
        <v>170</v>
      </c>
      <c r="B10" s="23">
        <v>79141536</v>
      </c>
      <c r="C10" s="23">
        <v>44188519</v>
      </c>
      <c r="D10" s="23">
        <v>42039838</v>
      </c>
    </row>
    <row r="11" spans="1:11" ht="14.25" x14ac:dyDescent="0.45">
      <c r="A11" s="53" t="s">
        <v>171</v>
      </c>
      <c r="B11" s="23">
        <v>-37213696</v>
      </c>
      <c r="C11" s="23">
        <v>-34351104</v>
      </c>
      <c r="D11" s="23">
        <v>-34351104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2907756355</v>
      </c>
      <c r="C13" s="40">
        <f t="shared" ref="C13:D13" si="1">C14+C15</f>
        <v>2411693427</v>
      </c>
      <c r="D13" s="40">
        <f t="shared" si="1"/>
        <v>2299329431</v>
      </c>
    </row>
    <row r="14" spans="1:11" x14ac:dyDescent="0.25">
      <c r="A14" s="53" t="s">
        <v>172</v>
      </c>
      <c r="B14" s="23">
        <v>2828614819</v>
      </c>
      <c r="C14" s="23">
        <v>2390554908</v>
      </c>
      <c r="D14" s="23">
        <v>2278984232</v>
      </c>
    </row>
    <row r="15" spans="1:11" x14ac:dyDescent="0.25">
      <c r="A15" s="53" t="s">
        <v>173</v>
      </c>
      <c r="B15" s="23">
        <v>79141536</v>
      </c>
      <c r="C15" s="23">
        <v>21138519</v>
      </c>
      <c r="D15" s="23">
        <v>20345199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23960025</v>
      </c>
      <c r="D17" s="40">
        <f>D18+D19</f>
        <v>23960025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23960025</v>
      </c>
      <c r="D19" s="117">
        <v>23960025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-53383317</v>
      </c>
      <c r="D21" s="40">
        <f>D8-D13+D17</f>
        <v>-35976302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37213696</v>
      </c>
      <c r="C23" s="40">
        <f t="shared" ref="C23:D23" si="3">C21-C11</f>
        <v>-19032213</v>
      </c>
      <c r="D23" s="40">
        <f t="shared" si="3"/>
        <v>-1625198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v>37213696</v>
      </c>
      <c r="C25" s="40">
        <v>-42992238</v>
      </c>
      <c r="D25" s="40">
        <v>-25585223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33989280</v>
      </c>
      <c r="C29" s="61">
        <f t="shared" ref="C29:D29" si="4">C30+C31</f>
        <v>15476166</v>
      </c>
      <c r="D29" s="61">
        <f t="shared" si="4"/>
        <v>15476166</v>
      </c>
    </row>
    <row r="30" spans="1:4" x14ac:dyDescent="0.25">
      <c r="A30" s="53" t="s">
        <v>187</v>
      </c>
      <c r="B30" s="60">
        <v>33989280</v>
      </c>
      <c r="C30" s="60">
        <v>15476166</v>
      </c>
      <c r="D30" s="60">
        <v>15476166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71202976</v>
      </c>
      <c r="C33" s="61">
        <f t="shared" ref="C33:D33" si="5">C25+C29</f>
        <v>-27516072</v>
      </c>
      <c r="D33" s="61">
        <f t="shared" si="5"/>
        <v>-10109057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6">C38+C39</f>
        <v>0</v>
      </c>
      <c r="D37" s="61">
        <f t="shared" si="6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37213696</v>
      </c>
      <c r="C40" s="61">
        <f t="shared" ref="C40:D40" si="7">C41+C42</f>
        <v>34351104</v>
      </c>
      <c r="D40" s="61">
        <f t="shared" si="7"/>
        <v>34351104</v>
      </c>
    </row>
    <row r="41" spans="1:4" x14ac:dyDescent="0.25">
      <c r="A41" s="53" t="s">
        <v>195</v>
      </c>
      <c r="B41" s="60">
        <v>37213696</v>
      </c>
      <c r="C41" s="60">
        <v>34351104</v>
      </c>
      <c r="D41" s="60">
        <v>34351104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-37213696</v>
      </c>
      <c r="C44" s="61">
        <f t="shared" ref="C44:D44" si="8">C37-C40</f>
        <v>-34351104</v>
      </c>
      <c r="D44" s="61">
        <f t="shared" si="8"/>
        <v>-34351104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2865828515</v>
      </c>
      <c r="C48" s="124">
        <f>C9</f>
        <v>2324512670</v>
      </c>
      <c r="D48" s="124">
        <f t="shared" ref="D48" si="9">D9</f>
        <v>2231704370</v>
      </c>
    </row>
    <row r="49" spans="1:4" x14ac:dyDescent="0.25">
      <c r="A49" s="127" t="s">
        <v>199</v>
      </c>
      <c r="B49" s="61">
        <f>B50-B51</f>
        <v>-37213696</v>
      </c>
      <c r="C49" s="61">
        <f t="shared" ref="C49:D49" si="10">C50-C51</f>
        <v>-34351104</v>
      </c>
      <c r="D49" s="61">
        <f t="shared" si="10"/>
        <v>-34351104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37213696</v>
      </c>
      <c r="C51" s="60">
        <v>34351104</v>
      </c>
      <c r="D51" s="60">
        <v>34351104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2828614819</v>
      </c>
      <c r="C53" s="60">
        <f t="shared" ref="C53" si="11">C14</f>
        <v>2390554908</v>
      </c>
      <c r="D53" s="60">
        <f>D14</f>
        <v>2278984232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2">C18</f>
        <v>0</v>
      </c>
      <c r="D55" s="60">
        <f t="shared" si="12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-100393342</v>
      </c>
      <c r="D57" s="61">
        <f t="shared" ref="D57" si="13">D48+D49-D53+D55</f>
        <v>-81630966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37213696</v>
      </c>
      <c r="C59" s="61">
        <f t="shared" ref="C59:D59" si="14">C57-C49</f>
        <v>-66042238</v>
      </c>
      <c r="D59" s="61">
        <f t="shared" si="14"/>
        <v>-47279862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79141536</v>
      </c>
      <c r="C63" s="122">
        <f t="shared" ref="C63:D63" si="15">C10</f>
        <v>44188519</v>
      </c>
      <c r="D63" s="122">
        <f t="shared" si="15"/>
        <v>42039838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6">C65-C66</f>
        <v>0</v>
      </c>
      <c r="D64" s="40">
        <f t="shared" si="16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79141536</v>
      </c>
      <c r="C68" s="23">
        <f t="shared" ref="C68:D68" si="17">C15</f>
        <v>21138519</v>
      </c>
      <c r="D68" s="23">
        <f t="shared" si="17"/>
        <v>20345199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23960025</v>
      </c>
      <c r="D70" s="23">
        <f t="shared" ref="D70" si="18">D19</f>
        <v>23960025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47010025</v>
      </c>
      <c r="D72" s="40">
        <f t="shared" ref="D72" si="19">D63+D64-D68+D70</f>
        <v>45654664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47010025</v>
      </c>
      <c r="D74" s="40">
        <f t="shared" ref="D74" si="20">D72-D64</f>
        <v>45654664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2907756355</v>
      </c>
      <c r="Q2" s="18">
        <f>'Formato 4'!C8</f>
        <v>2334350085</v>
      </c>
      <c r="R2" s="18">
        <f>'Formato 4'!D8</f>
        <v>2239393104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2865828515</v>
      </c>
      <c r="Q3" s="18">
        <f>'Formato 4'!C9</f>
        <v>2324512670</v>
      </c>
      <c r="R3" s="18">
        <f>'Formato 4'!D9</f>
        <v>2231704370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79141536</v>
      </c>
      <c r="Q4" s="18">
        <f>'Formato 4'!C10</f>
        <v>44188519</v>
      </c>
      <c r="R4" s="18">
        <f>'Formato 4'!D10</f>
        <v>42039838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-37213696</v>
      </c>
      <c r="Q5" s="18">
        <f>'Formato 4'!C11</f>
        <v>-34351104</v>
      </c>
      <c r="R5" s="18">
        <f>'Formato 4'!D11</f>
        <v>-34351104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2907756355</v>
      </c>
      <c r="Q6" s="18">
        <f>'Formato 4'!C13</f>
        <v>2411693427</v>
      </c>
      <c r="R6" s="18">
        <f>'Formato 4'!D13</f>
        <v>2299329431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2828614819</v>
      </c>
      <c r="Q7" s="18">
        <f>'Formato 4'!C14</f>
        <v>2390554908</v>
      </c>
      <c r="R7" s="18">
        <f>'Formato 4'!D14</f>
        <v>2278984232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79141536</v>
      </c>
      <c r="Q8" s="18">
        <f>'Formato 4'!C15</f>
        <v>21138519</v>
      </c>
      <c r="R8" s="18">
        <f>'Formato 4'!D15</f>
        <v>20345199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23960025</v>
      </c>
      <c r="R9" s="18">
        <f>'Formato 4'!D17</f>
        <v>23960025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23960025</v>
      </c>
      <c r="R11" s="18">
        <f>'Formato 4'!D19</f>
        <v>23960025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0</v>
      </c>
      <c r="Q12" s="18">
        <f>'Formato 4'!C21</f>
        <v>-53383317</v>
      </c>
      <c r="R12" s="18">
        <f>'Formato 4'!D21</f>
        <v>-35976302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37213696</v>
      </c>
      <c r="Q13" s="18">
        <f>'Formato 4'!C23</f>
        <v>-19032213</v>
      </c>
      <c r="R13" s="18">
        <f>'Formato 4'!D23</f>
        <v>-1625198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37213696</v>
      </c>
      <c r="Q14" s="18">
        <f>'Formato 4'!C25</f>
        <v>-42992238</v>
      </c>
      <c r="R14" s="18">
        <f>'Formato 4'!D25</f>
        <v>-25585223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33989280</v>
      </c>
      <c r="Q15">
        <f>'Formato 4'!C29</f>
        <v>15476166</v>
      </c>
      <c r="R15">
        <f>'Formato 4'!D29</f>
        <v>15476166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33989280</v>
      </c>
      <c r="Q16">
        <f>'Formato 4'!C30</f>
        <v>15476166</v>
      </c>
      <c r="R16">
        <f>'Formato 4'!D30</f>
        <v>15476166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71202976</v>
      </c>
      <c r="Q18">
        <f>'Formato 4'!C33</f>
        <v>-27516072</v>
      </c>
      <c r="R18">
        <f>'Formato 4'!D33</f>
        <v>-10109057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37213696</v>
      </c>
      <c r="Q22">
        <f>'Formato 4'!C40</f>
        <v>34351104</v>
      </c>
      <c r="R22">
        <f>'Formato 4'!D40</f>
        <v>34351104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37213696</v>
      </c>
      <c r="Q23">
        <f>'Formato 4'!C41</f>
        <v>34351104</v>
      </c>
      <c r="R23">
        <f>'Formato 4'!D41</f>
        <v>34351104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-37213696</v>
      </c>
      <c r="Q25">
        <f>'Formato 4'!C44</f>
        <v>-34351104</v>
      </c>
      <c r="R25">
        <f>'Formato 4'!D44</f>
        <v>-34351104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2865828515</v>
      </c>
      <c r="Q26">
        <f>'Formato 4'!C48</f>
        <v>2324512670</v>
      </c>
      <c r="R26">
        <f>'Formato 4'!D48</f>
        <v>2231704370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-37213696</v>
      </c>
      <c r="Q27">
        <f>'Formato 4'!C49</f>
        <v>-34351104</v>
      </c>
      <c r="R27">
        <f>'Formato 4'!D49</f>
        <v>-34351104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37213696</v>
      </c>
      <c r="Q29">
        <f>'Formato 4'!C51</f>
        <v>34351104</v>
      </c>
      <c r="R29">
        <f>'Formato 4'!D51</f>
        <v>34351104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2828614819</v>
      </c>
      <c r="Q30">
        <f>'Formato 4'!C53</f>
        <v>2390554908</v>
      </c>
      <c r="R30">
        <f>'Formato 4'!D53</f>
        <v>2278984232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79141536</v>
      </c>
      <c r="Q32">
        <f>'Formato 4'!C63</f>
        <v>44188519</v>
      </c>
      <c r="R32">
        <f>'Formato 4'!D63</f>
        <v>42039838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79141536</v>
      </c>
      <c r="Q36">
        <f>'Formato 4'!C68</f>
        <v>21138519</v>
      </c>
      <c r="R36">
        <f>'Formato 4'!D68</f>
        <v>20345199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23960025</v>
      </c>
      <c r="R37">
        <f>'Formato 4'!D70</f>
        <v>23960025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0</v>
      </c>
      <c r="Q38">
        <f>'Formato 4'!C72</f>
        <v>47010025</v>
      </c>
      <c r="R38">
        <f>'Formato 4'!D72</f>
        <v>45654664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0</v>
      </c>
      <c r="Q39">
        <f>'Formato 4'!C74</f>
        <v>47010025</v>
      </c>
      <c r="R39">
        <f>'Formato 4'!D74</f>
        <v>45654664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64" sqref="F6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UNIVERSIDAD AUTÓNOMA DEL ESTADO DE MORELOS, Gobierno del Estado de Morelos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572184393</v>
      </c>
      <c r="C15" s="60">
        <v>95221224</v>
      </c>
      <c r="D15" s="60">
        <v>667405617</v>
      </c>
      <c r="E15" s="60">
        <v>163407861</v>
      </c>
      <c r="F15" s="60">
        <v>163099561</v>
      </c>
      <c r="G15" s="60">
        <f t="shared" si="0"/>
        <v>-409084832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D16" si="1">SUM(C17:C27)</f>
        <v>0</v>
      </c>
      <c r="D16" s="60">
        <f t="shared" si="1"/>
        <v>0</v>
      </c>
      <c r="E16" s="60">
        <f t="shared" ref="E16:F16" si="2">SUM(E17:E27)</f>
        <v>0</v>
      </c>
      <c r="F16" s="60">
        <f t="shared" si="2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3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3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ref="E28:F28" si="5">SUM(E29:E33)</f>
        <v>0</v>
      </c>
      <c r="F28" s="60">
        <f t="shared" si="5"/>
        <v>0</v>
      </c>
      <c r="G28" s="60">
        <f t="shared" si="4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6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6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6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6"/>
        <v>0</v>
      </c>
    </row>
    <row r="35" spans="1:8" x14ac:dyDescent="0.25">
      <c r="A35" s="53" t="s">
        <v>241</v>
      </c>
      <c r="B35" s="60">
        <f>B36</f>
        <v>2293644122</v>
      </c>
      <c r="C35" s="60">
        <f t="shared" ref="C35:F35" si="7">C36</f>
        <v>114537115</v>
      </c>
      <c r="D35" s="60">
        <f t="shared" si="7"/>
        <v>2408181237</v>
      </c>
      <c r="E35" s="60">
        <f t="shared" si="7"/>
        <v>2161104809</v>
      </c>
      <c r="F35" s="60">
        <f t="shared" si="7"/>
        <v>2068604809</v>
      </c>
      <c r="G35" s="60">
        <f>G36</f>
        <v>-225039313</v>
      </c>
    </row>
    <row r="36" spans="1:8" x14ac:dyDescent="0.25">
      <c r="A36" s="63" t="s">
        <v>242</v>
      </c>
      <c r="B36" s="60">
        <v>2293644122</v>
      </c>
      <c r="C36" s="60">
        <v>114537115</v>
      </c>
      <c r="D36" s="60">
        <v>2408181237</v>
      </c>
      <c r="E36" s="60">
        <v>2161104809</v>
      </c>
      <c r="F36" s="60">
        <v>2068604809</v>
      </c>
      <c r="G36" s="60">
        <f>F36-B36</f>
        <v>-225039313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8">C38+C39</f>
        <v>0</v>
      </c>
      <c r="D37" s="60">
        <f t="shared" si="8"/>
        <v>0</v>
      </c>
      <c r="E37" s="60">
        <f t="shared" ref="E37:F37" si="9">E38+E39</f>
        <v>0</v>
      </c>
      <c r="F37" s="60">
        <f t="shared" si="9"/>
        <v>0</v>
      </c>
      <c r="G37" s="60">
        <f t="shared" si="8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2865828515</v>
      </c>
      <c r="C41" s="61">
        <f t="shared" ref="C41:E41" si="10">SUM(C9,C10,C11,C12,C13,C14,C15,C16,C28,C34,C35,C37)</f>
        <v>209758339</v>
      </c>
      <c r="D41" s="61">
        <f t="shared" si="10"/>
        <v>3075586854</v>
      </c>
      <c r="E41" s="61">
        <f t="shared" si="10"/>
        <v>2324512670</v>
      </c>
      <c r="F41" s="61">
        <f>SUM(F9,F10,F11,F12,F13,F14,F15,F16,F28,F34,F35,F37)</f>
        <v>2231704370</v>
      </c>
      <c r="G41" s="61">
        <f>SUM(G9,G10,G11,G12,G13,G14,G15,G16,G28,G34,G35,G37)</f>
        <v>-634124145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>SUM(C46:C53)</f>
        <v>0</v>
      </c>
      <c r="D45" s="60">
        <f>SUM(D46:D53)</f>
        <v>0</v>
      </c>
      <c r="E45" s="60">
        <f>SUM(E46:E53)</f>
        <v>0</v>
      </c>
      <c r="F45" s="60">
        <f>SUM(F46:F53)</f>
        <v>0</v>
      </c>
      <c r="G45" s="60">
        <f t="shared" ref="G45" si="11">SUM(G46:G53)</f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12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2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2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2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12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2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12"/>
        <v>0</v>
      </c>
    </row>
    <row r="54" spans="1:7" x14ac:dyDescent="0.25">
      <c r="A54" s="53" t="s">
        <v>257</v>
      </c>
      <c r="B54" s="60">
        <f>SUM(B55:B58)</f>
        <v>0</v>
      </c>
      <c r="C54" s="60">
        <f>SUM(C55:C58)</f>
        <v>0</v>
      </c>
      <c r="D54" s="60">
        <f>SUM(D55:D58)</f>
        <v>0</v>
      </c>
      <c r="E54" s="60">
        <f>SUM(E55:E58)</f>
        <v>0</v>
      </c>
      <c r="F54" s="60">
        <f>SUM(F55:F58)</f>
        <v>0</v>
      </c>
      <c r="G54" s="60">
        <f t="shared" ref="G54" si="13">SUM(G55:G58)</f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4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4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4"/>
        <v>0</v>
      </c>
    </row>
    <row r="59" spans="1:7" x14ac:dyDescent="0.25">
      <c r="A59" s="53" t="s">
        <v>262</v>
      </c>
      <c r="B59" s="60">
        <f>SUM(B60:B61)</f>
        <v>0</v>
      </c>
      <c r="C59" s="60">
        <f>SUM(C60:C61)</f>
        <v>0</v>
      </c>
      <c r="D59" s="60">
        <f>SUM(D60:D61)</f>
        <v>0</v>
      </c>
      <c r="E59" s="60">
        <f>SUM(E60:E61)</f>
        <v>0</v>
      </c>
      <c r="F59" s="60">
        <f>SUM(F60:F61)</f>
        <v>0</v>
      </c>
      <c r="G59" s="60">
        <f t="shared" ref="G59" si="15">SUM(G60:G61)</f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79141536</v>
      </c>
      <c r="C63" s="60">
        <v>-2650219</v>
      </c>
      <c r="D63" s="60">
        <v>76491317</v>
      </c>
      <c r="E63" s="60">
        <v>44188519</v>
      </c>
      <c r="F63" s="60">
        <v>42039838</v>
      </c>
      <c r="G63" s="60">
        <f>F63-B63</f>
        <v>-37101698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79141536</v>
      </c>
      <c r="C65" s="61">
        <f t="shared" ref="C65:G65" si="16">C45+C54+C59+C62+C63</f>
        <v>-2650219</v>
      </c>
      <c r="D65" s="61">
        <f t="shared" si="16"/>
        <v>76491317</v>
      </c>
      <c r="E65" s="61">
        <f t="shared" si="16"/>
        <v>44188519</v>
      </c>
      <c r="F65" s="61">
        <f t="shared" si="16"/>
        <v>42039838</v>
      </c>
      <c r="G65" s="61">
        <f t="shared" si="16"/>
        <v>-37101698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7">C68</f>
        <v>0</v>
      </c>
      <c r="D67" s="61">
        <f t="shared" si="17"/>
        <v>0</v>
      </c>
      <c r="E67" s="61">
        <f t="shared" si="17"/>
        <v>0</v>
      </c>
      <c r="F67" s="61">
        <f t="shared" si="17"/>
        <v>0</v>
      </c>
      <c r="G67" s="61">
        <f t="shared" si="17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2944970051</v>
      </c>
      <c r="C70" s="61">
        <f t="shared" ref="C70:G70" si="18">C41+C65+C67</f>
        <v>207108120</v>
      </c>
      <c r="D70" s="61">
        <f t="shared" si="18"/>
        <v>3152078171</v>
      </c>
      <c r="E70" s="61">
        <f t="shared" si="18"/>
        <v>2368701189</v>
      </c>
      <c r="F70" s="61">
        <f t="shared" si="18"/>
        <v>2273744208</v>
      </c>
      <c r="G70" s="61">
        <f t="shared" si="18"/>
        <v>-671225843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9">C73+C74</f>
        <v>0</v>
      </c>
      <c r="D75" s="61">
        <f t="shared" si="19"/>
        <v>0</v>
      </c>
      <c r="E75" s="61">
        <f t="shared" si="19"/>
        <v>0</v>
      </c>
      <c r="F75" s="61">
        <f t="shared" si="19"/>
        <v>0</v>
      </c>
      <c r="G75" s="61">
        <f t="shared" si="19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572184393</v>
      </c>
      <c r="Q9" s="18">
        <f>'Formato 5'!C15</f>
        <v>95221224</v>
      </c>
      <c r="R9" s="18">
        <f>'Formato 5'!D15</f>
        <v>667405617</v>
      </c>
      <c r="S9" s="18">
        <f>'Formato 5'!E15</f>
        <v>163407861</v>
      </c>
      <c r="T9" s="18">
        <f>'Formato 5'!F15</f>
        <v>163099561</v>
      </c>
      <c r="U9" s="18">
        <f>'Formato 5'!G15</f>
        <v>-409084832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2293644122</v>
      </c>
      <c r="Q29" s="18">
        <f>'Formato 5'!C35</f>
        <v>114537115</v>
      </c>
      <c r="R29" s="18">
        <f>'Formato 5'!D35</f>
        <v>2408181237</v>
      </c>
      <c r="S29" s="18">
        <f>'Formato 5'!E35</f>
        <v>2161104809</v>
      </c>
      <c r="T29" s="18">
        <f>'Formato 5'!F35</f>
        <v>2068604809</v>
      </c>
      <c r="U29" s="18">
        <f>'Formato 5'!G35</f>
        <v>-225039313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2293644122</v>
      </c>
      <c r="Q30" s="18">
        <f>'Formato 5'!C36</f>
        <v>114537115</v>
      </c>
      <c r="R30" s="18">
        <f>'Formato 5'!D36</f>
        <v>2408181237</v>
      </c>
      <c r="S30" s="18">
        <f>'Formato 5'!E36</f>
        <v>2161104809</v>
      </c>
      <c r="T30" s="18">
        <f>'Formato 5'!F36</f>
        <v>2068604809</v>
      </c>
      <c r="U30" s="18">
        <f>'Formato 5'!G36</f>
        <v>-225039313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2865828515</v>
      </c>
      <c r="Q34">
        <f>'Formato 5'!C41</f>
        <v>209758339</v>
      </c>
      <c r="R34">
        <f>'Formato 5'!D41</f>
        <v>3075586854</v>
      </c>
      <c r="S34">
        <f>'Formato 5'!E41</f>
        <v>2324512670</v>
      </c>
      <c r="T34">
        <f>'Formato 5'!F41</f>
        <v>2231704370</v>
      </c>
      <c r="U34">
        <f>'Formato 5'!G41</f>
        <v>-634124145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79141536</v>
      </c>
      <c r="Q55">
        <f>'Formato 5'!C63</f>
        <v>-2650219</v>
      </c>
      <c r="R55">
        <f>'Formato 5'!D63</f>
        <v>76491317</v>
      </c>
      <c r="S55">
        <f>'Formato 5'!E63</f>
        <v>44188519</v>
      </c>
      <c r="T55">
        <f>'Formato 5'!F63</f>
        <v>42039838</v>
      </c>
      <c r="U55">
        <f>'Formato 5'!G63</f>
        <v>-37101698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79141536</v>
      </c>
      <c r="Q56">
        <f>'Formato 5'!C65</f>
        <v>-2650219</v>
      </c>
      <c r="R56">
        <f>'Formato 5'!D65</f>
        <v>76491317</v>
      </c>
      <c r="S56">
        <f>'Formato 5'!E65</f>
        <v>44188519</v>
      </c>
      <c r="T56">
        <f>'Formato 5'!F65</f>
        <v>42039838</v>
      </c>
      <c r="U56">
        <f>'Formato 5'!G65</f>
        <v>-37101698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5" zoomScaleNormal="85" zoomScalePageLayoutView="90" workbookViewId="0">
      <selection activeCell="C15" sqref="C1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3284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UNIVERSIDAD AUTÓNOMA DEL ESTADO DE MORELOS, Gobierno del Estado de Morelos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2020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2865828515</v>
      </c>
      <c r="C9" s="79">
        <f t="shared" ref="C9:G9" si="0">SUM(C10,C18,C28,C38,C48,C58,C62,C71,C75)</f>
        <v>209758339</v>
      </c>
      <c r="D9" s="79">
        <f t="shared" si="0"/>
        <v>3075586854</v>
      </c>
      <c r="E9" s="79">
        <f t="shared" si="0"/>
        <v>2424906012</v>
      </c>
      <c r="F9" s="79">
        <f t="shared" si="0"/>
        <v>2313335336</v>
      </c>
      <c r="G9" s="79">
        <f t="shared" si="0"/>
        <v>650680842</v>
      </c>
    </row>
    <row r="10" spans="1:7" x14ac:dyDescent="0.25">
      <c r="A10" s="83" t="s">
        <v>286</v>
      </c>
      <c r="B10" s="80">
        <f>SUM(B11:B17)</f>
        <v>2140828599</v>
      </c>
      <c r="C10" s="80">
        <f t="shared" ref="C10:F10" si="1">SUM(C11:C17)</f>
        <v>167518269</v>
      </c>
      <c r="D10" s="80">
        <f t="shared" si="1"/>
        <v>2308346868</v>
      </c>
      <c r="E10" s="80">
        <f t="shared" si="1"/>
        <v>2137350479</v>
      </c>
      <c r="F10" s="80">
        <f t="shared" si="1"/>
        <v>2027375403</v>
      </c>
      <c r="G10" s="80">
        <f>SUM(G11:G17)</f>
        <v>170996389</v>
      </c>
    </row>
    <row r="11" spans="1:7" x14ac:dyDescent="0.25">
      <c r="A11" s="84" t="s">
        <v>287</v>
      </c>
      <c r="B11" s="80">
        <v>668832935</v>
      </c>
      <c r="C11" s="80">
        <v>23655684</v>
      </c>
      <c r="D11" s="80">
        <v>692488619</v>
      </c>
      <c r="E11" s="80">
        <v>692488619</v>
      </c>
      <c r="F11" s="80">
        <v>692488619</v>
      </c>
      <c r="G11" s="80">
        <f>D11-E11</f>
        <v>0</v>
      </c>
    </row>
    <row r="12" spans="1:7" x14ac:dyDescent="0.25">
      <c r="A12" s="84" t="s">
        <v>288</v>
      </c>
      <c r="B12" s="80">
        <v>5630192</v>
      </c>
      <c r="C12" s="80">
        <v>-2296483</v>
      </c>
      <c r="D12" s="80">
        <v>3333709</v>
      </c>
      <c r="E12" s="80">
        <v>3333709</v>
      </c>
      <c r="F12" s="80">
        <v>3333709</v>
      </c>
      <c r="G12" s="80">
        <f>D12-E12</f>
        <v>0</v>
      </c>
    </row>
    <row r="13" spans="1:7" x14ac:dyDescent="0.25">
      <c r="A13" s="84" t="s">
        <v>289</v>
      </c>
      <c r="B13" s="80">
        <v>385978303</v>
      </c>
      <c r="C13" s="80">
        <v>-60565060</v>
      </c>
      <c r="D13" s="80">
        <v>325413243</v>
      </c>
      <c r="E13" s="80">
        <v>225879406</v>
      </c>
      <c r="F13" s="80">
        <v>217570728</v>
      </c>
      <c r="G13" s="80">
        <f t="shared" ref="G13:G17" si="2">D13-E13</f>
        <v>99533837</v>
      </c>
    </row>
    <row r="14" spans="1:7" x14ac:dyDescent="0.25">
      <c r="A14" s="84" t="s">
        <v>290</v>
      </c>
      <c r="B14" s="80">
        <v>248464047</v>
      </c>
      <c r="C14" s="80">
        <v>50640747</v>
      </c>
      <c r="D14" s="80">
        <v>299104794</v>
      </c>
      <c r="E14" s="80">
        <v>240934311</v>
      </c>
      <c r="F14" s="80">
        <v>158042880</v>
      </c>
      <c r="G14" s="80">
        <f t="shared" si="2"/>
        <v>58170483</v>
      </c>
    </row>
    <row r="15" spans="1:7" x14ac:dyDescent="0.25">
      <c r="A15" s="84" t="s">
        <v>291</v>
      </c>
      <c r="B15" s="80">
        <v>746580650</v>
      </c>
      <c r="C15" s="80">
        <v>120771003</v>
      </c>
      <c r="D15" s="80">
        <v>867351653</v>
      </c>
      <c r="E15" s="80">
        <v>866866357</v>
      </c>
      <c r="F15" s="80">
        <v>855997170</v>
      </c>
      <c r="G15" s="80">
        <f t="shared" si="2"/>
        <v>485296</v>
      </c>
    </row>
    <row r="16" spans="1:7" x14ac:dyDescent="0.25">
      <c r="A16" s="84" t="s">
        <v>292</v>
      </c>
      <c r="B16" s="80">
        <v>15250793</v>
      </c>
      <c r="C16" s="80">
        <v>-531623</v>
      </c>
      <c r="D16" s="80">
        <v>14719170</v>
      </c>
      <c r="E16" s="80">
        <v>14719170</v>
      </c>
      <c r="F16" s="80">
        <v>14719170</v>
      </c>
      <c r="G16" s="80">
        <f t="shared" si="2"/>
        <v>0</v>
      </c>
    </row>
    <row r="17" spans="1:7" x14ac:dyDescent="0.25">
      <c r="A17" s="84" t="s">
        <v>293</v>
      </c>
      <c r="B17" s="80">
        <v>70091679</v>
      </c>
      <c r="C17" s="80">
        <v>35844001</v>
      </c>
      <c r="D17" s="80">
        <v>105935680</v>
      </c>
      <c r="E17" s="80">
        <v>93128907</v>
      </c>
      <c r="F17" s="80">
        <v>85223127</v>
      </c>
      <c r="G17" s="80">
        <f t="shared" si="2"/>
        <v>12806773</v>
      </c>
    </row>
    <row r="18" spans="1:7" x14ac:dyDescent="0.25">
      <c r="A18" s="83" t="s">
        <v>294</v>
      </c>
      <c r="B18" s="80">
        <f>SUM(B19:B27)</f>
        <v>47034703</v>
      </c>
      <c r="C18" s="80">
        <f t="shared" ref="C18:F18" si="3">SUM(C19:C27)</f>
        <v>-6701804</v>
      </c>
      <c r="D18" s="80">
        <f t="shared" si="3"/>
        <v>40332899</v>
      </c>
      <c r="E18" s="80">
        <f t="shared" si="3"/>
        <v>16968199</v>
      </c>
      <c r="F18" s="80">
        <f t="shared" si="3"/>
        <v>16970215</v>
      </c>
      <c r="G18" s="80">
        <f>SUM(G19:G27)</f>
        <v>23364700</v>
      </c>
    </row>
    <row r="19" spans="1:7" x14ac:dyDescent="0.25">
      <c r="A19" s="84" t="s">
        <v>295</v>
      </c>
      <c r="B19" s="80">
        <v>15807627</v>
      </c>
      <c r="C19" s="80">
        <v>-2809647</v>
      </c>
      <c r="D19" s="80">
        <v>12997980</v>
      </c>
      <c r="E19" s="80">
        <v>6689576</v>
      </c>
      <c r="F19" s="80">
        <v>6692221</v>
      </c>
      <c r="G19" s="80">
        <f>D19-E19</f>
        <v>6308404</v>
      </c>
    </row>
    <row r="20" spans="1:7" x14ac:dyDescent="0.25">
      <c r="A20" s="84" t="s">
        <v>296</v>
      </c>
      <c r="B20" s="80">
        <v>5866850</v>
      </c>
      <c r="C20" s="80">
        <v>-1463451</v>
      </c>
      <c r="D20" s="80">
        <v>4403399</v>
      </c>
      <c r="E20" s="80">
        <v>1374686</v>
      </c>
      <c r="F20" s="80">
        <v>1374596</v>
      </c>
      <c r="G20" s="80">
        <f t="shared" ref="G20:G27" si="4">D20-E20</f>
        <v>3028713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7176018</v>
      </c>
      <c r="C22" s="80">
        <v>87676</v>
      </c>
      <c r="D22" s="80">
        <v>7263694</v>
      </c>
      <c r="E22" s="80">
        <v>2977482</v>
      </c>
      <c r="F22" s="80">
        <v>2977482</v>
      </c>
      <c r="G22" s="80">
        <f t="shared" si="4"/>
        <v>4286212</v>
      </c>
    </row>
    <row r="23" spans="1:7" x14ac:dyDescent="0.25">
      <c r="A23" s="84" t="s">
        <v>299</v>
      </c>
      <c r="B23" s="80">
        <v>5359242</v>
      </c>
      <c r="C23" s="80">
        <v>35996</v>
      </c>
      <c r="D23" s="80">
        <v>5395238</v>
      </c>
      <c r="E23" s="80">
        <v>874391</v>
      </c>
      <c r="F23" s="80">
        <v>874391</v>
      </c>
      <c r="G23" s="80">
        <f t="shared" si="4"/>
        <v>4520847</v>
      </c>
    </row>
    <row r="24" spans="1:7" x14ac:dyDescent="0.25">
      <c r="A24" s="84" t="s">
        <v>300</v>
      </c>
      <c r="B24" s="80">
        <v>5354800</v>
      </c>
      <c r="C24" s="80">
        <v>-1338389</v>
      </c>
      <c r="D24" s="80">
        <v>4016411</v>
      </c>
      <c r="E24" s="80">
        <v>1778752</v>
      </c>
      <c r="F24" s="80">
        <v>1778213</v>
      </c>
      <c r="G24" s="80">
        <f t="shared" si="4"/>
        <v>2237659</v>
      </c>
    </row>
    <row r="25" spans="1:7" x14ac:dyDescent="0.25">
      <c r="A25" s="84" t="s">
        <v>301</v>
      </c>
      <c r="B25" s="80">
        <v>2277250</v>
      </c>
      <c r="C25" s="80">
        <v>436090</v>
      </c>
      <c r="D25" s="80">
        <v>2713340</v>
      </c>
      <c r="E25" s="80">
        <v>1744141</v>
      </c>
      <c r="F25" s="80">
        <v>1744141</v>
      </c>
      <c r="G25" s="80">
        <f t="shared" si="4"/>
        <v>969199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5192916</v>
      </c>
      <c r="C27" s="80">
        <v>-1650079</v>
      </c>
      <c r="D27" s="80">
        <v>3542837</v>
      </c>
      <c r="E27" s="80">
        <v>1529171</v>
      </c>
      <c r="F27" s="80">
        <v>1529171</v>
      </c>
      <c r="G27" s="80">
        <f t="shared" si="4"/>
        <v>2013666</v>
      </c>
    </row>
    <row r="28" spans="1:7" x14ac:dyDescent="0.25">
      <c r="A28" s="83" t="s">
        <v>304</v>
      </c>
      <c r="B28" s="80">
        <f>SUM(B29:B37)</f>
        <v>185866449</v>
      </c>
      <c r="C28" s="80">
        <f t="shared" ref="C28:G28" si="5">SUM(C29:C37)</f>
        <v>-42553900</v>
      </c>
      <c r="D28" s="80">
        <f t="shared" si="5"/>
        <v>143312549</v>
      </c>
      <c r="E28" s="80">
        <f t="shared" si="5"/>
        <v>123031447</v>
      </c>
      <c r="F28" s="80">
        <f t="shared" si="5"/>
        <v>121513470</v>
      </c>
      <c r="G28" s="80">
        <f t="shared" si="5"/>
        <v>20281102</v>
      </c>
    </row>
    <row r="29" spans="1:7" x14ac:dyDescent="0.25">
      <c r="A29" s="84" t="s">
        <v>305</v>
      </c>
      <c r="B29" s="80">
        <v>40134041</v>
      </c>
      <c r="C29" s="80">
        <v>-7382740</v>
      </c>
      <c r="D29" s="80">
        <v>32751301</v>
      </c>
      <c r="E29" s="80">
        <v>32562526</v>
      </c>
      <c r="F29" s="80">
        <v>32559321</v>
      </c>
      <c r="G29" s="80">
        <f>D29-E29</f>
        <v>188775</v>
      </c>
    </row>
    <row r="30" spans="1:7" x14ac:dyDescent="0.25">
      <c r="A30" s="84" t="s">
        <v>306</v>
      </c>
      <c r="B30" s="80">
        <v>8267782</v>
      </c>
      <c r="C30" s="80">
        <v>-3456777</v>
      </c>
      <c r="D30" s="80">
        <v>4811005</v>
      </c>
      <c r="E30" s="80">
        <v>3401353</v>
      </c>
      <c r="F30" s="80">
        <v>3401353</v>
      </c>
      <c r="G30" s="80">
        <f t="shared" ref="G30:G37" si="6">D30-E30</f>
        <v>1409652</v>
      </c>
    </row>
    <row r="31" spans="1:7" x14ac:dyDescent="0.25">
      <c r="A31" s="84" t="s">
        <v>307</v>
      </c>
      <c r="B31" s="80">
        <v>77744937</v>
      </c>
      <c r="C31" s="80">
        <v>-30247046</v>
      </c>
      <c r="D31" s="80">
        <v>47497891</v>
      </c>
      <c r="E31" s="80">
        <v>46159350</v>
      </c>
      <c r="F31" s="80">
        <v>45894095</v>
      </c>
      <c r="G31" s="80">
        <f t="shared" si="6"/>
        <v>1338541</v>
      </c>
    </row>
    <row r="32" spans="1:7" x14ac:dyDescent="0.25">
      <c r="A32" s="84" t="s">
        <v>308</v>
      </c>
      <c r="B32" s="80">
        <v>10371921</v>
      </c>
      <c r="C32" s="80">
        <v>-68694</v>
      </c>
      <c r="D32" s="80">
        <v>10303227</v>
      </c>
      <c r="E32" s="80">
        <v>10237861</v>
      </c>
      <c r="F32" s="80">
        <v>10237116</v>
      </c>
      <c r="G32" s="80">
        <f t="shared" si="6"/>
        <v>65366</v>
      </c>
    </row>
    <row r="33" spans="1:7" x14ac:dyDescent="0.25">
      <c r="A33" s="84" t="s">
        <v>309</v>
      </c>
      <c r="B33" s="80">
        <v>22576783</v>
      </c>
      <c r="C33" s="80">
        <v>-13352454</v>
      </c>
      <c r="D33" s="80">
        <v>9224329</v>
      </c>
      <c r="E33" s="80">
        <v>3446100</v>
      </c>
      <c r="F33" s="80">
        <v>3435106</v>
      </c>
      <c r="G33" s="80">
        <f t="shared" si="6"/>
        <v>5778229</v>
      </c>
    </row>
    <row r="34" spans="1:7" x14ac:dyDescent="0.25">
      <c r="A34" s="84" t="s">
        <v>310</v>
      </c>
      <c r="B34" s="80">
        <v>1322412</v>
      </c>
      <c r="C34" s="80">
        <v>-493326</v>
      </c>
      <c r="D34" s="80">
        <v>829086</v>
      </c>
      <c r="E34" s="80">
        <v>829086</v>
      </c>
      <c r="F34" s="80">
        <v>829086</v>
      </c>
      <c r="G34" s="80">
        <f t="shared" si="6"/>
        <v>0</v>
      </c>
    </row>
    <row r="35" spans="1:7" x14ac:dyDescent="0.25">
      <c r="A35" s="84" t="s">
        <v>311</v>
      </c>
      <c r="B35" s="80">
        <v>10872969</v>
      </c>
      <c r="C35" s="80">
        <v>-2387466</v>
      </c>
      <c r="D35" s="80">
        <v>8485503</v>
      </c>
      <c r="E35" s="80">
        <v>786399</v>
      </c>
      <c r="F35" s="80">
        <v>786453</v>
      </c>
      <c r="G35" s="80">
        <f t="shared" si="6"/>
        <v>7699104</v>
      </c>
    </row>
    <row r="36" spans="1:7" x14ac:dyDescent="0.25">
      <c r="A36" s="84" t="s">
        <v>312</v>
      </c>
      <c r="B36" s="80">
        <v>3009604</v>
      </c>
      <c r="C36" s="80">
        <v>-405590</v>
      </c>
      <c r="D36" s="80">
        <v>2604014</v>
      </c>
      <c r="E36" s="80">
        <v>189582</v>
      </c>
      <c r="F36" s="80">
        <v>189582</v>
      </c>
      <c r="G36" s="80">
        <f t="shared" si="6"/>
        <v>2414432</v>
      </c>
    </row>
    <row r="37" spans="1:7" x14ac:dyDescent="0.25">
      <c r="A37" s="84" t="s">
        <v>313</v>
      </c>
      <c r="B37" s="80">
        <v>11566000</v>
      </c>
      <c r="C37" s="80">
        <v>15240193</v>
      </c>
      <c r="D37" s="80">
        <v>26806193</v>
      </c>
      <c r="E37" s="80">
        <v>25419190</v>
      </c>
      <c r="F37" s="80">
        <v>24181358</v>
      </c>
      <c r="G37" s="80">
        <f t="shared" si="6"/>
        <v>1387003</v>
      </c>
    </row>
    <row r="38" spans="1:7" x14ac:dyDescent="0.25">
      <c r="A38" s="83" t="s">
        <v>314</v>
      </c>
      <c r="B38" s="80">
        <f>SUM(B39:B47)</f>
        <v>2403960</v>
      </c>
      <c r="C38" s="80">
        <f t="shared" ref="C38:G38" si="7">SUM(C39:C47)</f>
        <v>0</v>
      </c>
      <c r="D38" s="80">
        <f t="shared" si="7"/>
        <v>2403960</v>
      </c>
      <c r="E38" s="80">
        <f t="shared" si="7"/>
        <v>183847</v>
      </c>
      <c r="F38" s="80">
        <f t="shared" si="7"/>
        <v>183847</v>
      </c>
      <c r="G38" s="80">
        <f t="shared" si="7"/>
        <v>2220113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2403960</v>
      </c>
      <c r="C43" s="80">
        <v>0</v>
      </c>
      <c r="D43" s="80">
        <v>2403960</v>
      </c>
      <c r="E43" s="80">
        <v>183847</v>
      </c>
      <c r="F43" s="80">
        <v>183847</v>
      </c>
      <c r="G43" s="80">
        <f t="shared" si="8"/>
        <v>2220113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34021956</v>
      </c>
      <c r="C48" s="80">
        <f t="shared" si="9"/>
        <v>-16087621</v>
      </c>
      <c r="D48" s="80">
        <f t="shared" si="9"/>
        <v>17934335</v>
      </c>
      <c r="E48" s="80">
        <f t="shared" si="9"/>
        <v>5567476</v>
      </c>
      <c r="F48" s="80">
        <f t="shared" si="9"/>
        <v>5537837</v>
      </c>
      <c r="G48" s="80">
        <f t="shared" si="9"/>
        <v>12366859</v>
      </c>
    </row>
    <row r="49" spans="1:7" x14ac:dyDescent="0.25">
      <c r="A49" s="84" t="s">
        <v>325</v>
      </c>
      <c r="B49" s="80">
        <v>12063954</v>
      </c>
      <c r="C49" s="80">
        <v>-5024037</v>
      </c>
      <c r="D49" s="80">
        <v>7039917</v>
      </c>
      <c r="E49" s="80">
        <v>2805485</v>
      </c>
      <c r="F49" s="80">
        <v>2795845</v>
      </c>
      <c r="G49" s="80">
        <f>D49-E49</f>
        <v>4234432</v>
      </c>
    </row>
    <row r="50" spans="1:7" x14ac:dyDescent="0.25">
      <c r="A50" s="84" t="s">
        <v>326</v>
      </c>
      <c r="B50" s="80">
        <v>10556059</v>
      </c>
      <c r="C50" s="80">
        <v>-5388793</v>
      </c>
      <c r="D50" s="80">
        <v>5167266</v>
      </c>
      <c r="E50" s="80">
        <v>930671</v>
      </c>
      <c r="F50" s="80">
        <v>930671</v>
      </c>
      <c r="G50" s="80">
        <f t="shared" ref="G50:G57" si="10">D50-E50</f>
        <v>4236595</v>
      </c>
    </row>
    <row r="51" spans="1:7" x14ac:dyDescent="0.25">
      <c r="A51" s="84" t="s">
        <v>327</v>
      </c>
      <c r="B51" s="80">
        <v>8217088</v>
      </c>
      <c r="C51" s="80">
        <v>-5750000</v>
      </c>
      <c r="D51" s="80">
        <v>2467088</v>
      </c>
      <c r="E51" s="80">
        <v>1238403</v>
      </c>
      <c r="F51" s="80">
        <v>1238403</v>
      </c>
      <c r="G51" s="80">
        <f t="shared" si="10"/>
        <v>1228685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2463351</v>
      </c>
      <c r="C54" s="80">
        <v>75209</v>
      </c>
      <c r="D54" s="80">
        <v>2538560</v>
      </c>
      <c r="E54" s="80">
        <v>574693</v>
      </c>
      <c r="F54" s="80">
        <v>554694</v>
      </c>
      <c r="G54" s="80">
        <f t="shared" si="10"/>
        <v>1963867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721504</v>
      </c>
      <c r="C57" s="80">
        <v>0</v>
      </c>
      <c r="D57" s="80">
        <v>721504</v>
      </c>
      <c r="E57" s="80">
        <v>18224</v>
      </c>
      <c r="F57" s="80">
        <v>18224</v>
      </c>
      <c r="G57" s="80">
        <f t="shared" si="10"/>
        <v>703280</v>
      </c>
    </row>
    <row r="58" spans="1:7" x14ac:dyDescent="0.25">
      <c r="A58" s="83" t="s">
        <v>334</v>
      </c>
      <c r="B58" s="80">
        <f t="shared" ref="B58:G58" si="11">SUM(B59:B61)</f>
        <v>3713000</v>
      </c>
      <c r="C58" s="80">
        <f t="shared" si="11"/>
        <v>12000</v>
      </c>
      <c r="D58" s="80">
        <f t="shared" si="11"/>
        <v>3725000</v>
      </c>
      <c r="E58" s="80">
        <f t="shared" si="11"/>
        <v>0</v>
      </c>
      <c r="F58" s="80">
        <f t="shared" si="11"/>
        <v>0</v>
      </c>
      <c r="G58" s="80">
        <f t="shared" si="11"/>
        <v>3725000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3713000</v>
      </c>
      <c r="C60" s="80">
        <v>12000</v>
      </c>
      <c r="D60" s="80">
        <v>3725000</v>
      </c>
      <c r="E60" s="80">
        <v>0</v>
      </c>
      <c r="F60" s="80">
        <v>0</v>
      </c>
      <c r="G60" s="80">
        <f t="shared" ref="G60:G61" si="12">D60-E60</f>
        <v>3725000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3300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451959848</v>
      </c>
      <c r="C75" s="80">
        <f t="shared" ref="C75:G75" si="17">SUM(C76:C82)</f>
        <v>107571395</v>
      </c>
      <c r="D75" s="80">
        <f t="shared" si="17"/>
        <v>559531243</v>
      </c>
      <c r="E75" s="80">
        <f t="shared" si="17"/>
        <v>141804564</v>
      </c>
      <c r="F75" s="80">
        <f t="shared" si="17"/>
        <v>141754564</v>
      </c>
      <c r="G75" s="80">
        <f t="shared" si="17"/>
        <v>417726679</v>
      </c>
    </row>
    <row r="76" spans="1:7" x14ac:dyDescent="0.25">
      <c r="A76" s="84" t="s">
        <v>352</v>
      </c>
      <c r="B76" s="80">
        <v>37213696</v>
      </c>
      <c r="C76" s="80">
        <v>-2862592</v>
      </c>
      <c r="D76" s="80">
        <v>34351104</v>
      </c>
      <c r="E76" s="80">
        <v>34351104</v>
      </c>
      <c r="F76" s="80">
        <v>34351104</v>
      </c>
      <c r="G76" s="80">
        <f>D76-E76</f>
        <v>0</v>
      </c>
    </row>
    <row r="77" spans="1:7" x14ac:dyDescent="0.25">
      <c r="A77" s="84" t="s">
        <v>353</v>
      </c>
      <c r="B77" s="80">
        <v>33989280</v>
      </c>
      <c r="C77" s="80">
        <v>-18513114</v>
      </c>
      <c r="D77" s="80">
        <v>15476166</v>
      </c>
      <c r="E77" s="80">
        <v>15476166</v>
      </c>
      <c r="F77" s="80">
        <v>15476166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380756872</v>
      </c>
      <c r="C82" s="80">
        <v>128947101</v>
      </c>
      <c r="D82" s="80">
        <v>509703973</v>
      </c>
      <c r="E82" s="80">
        <v>91977294</v>
      </c>
      <c r="F82" s="80">
        <v>91927294</v>
      </c>
      <c r="G82" s="80">
        <f t="shared" si="18"/>
        <v>417726679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79141536</v>
      </c>
      <c r="C84" s="79">
        <f t="shared" ref="C84:G84" si="19">SUM(C85,C93,C103,C113,C123,C133,C137,C146,C150)</f>
        <v>-2650219</v>
      </c>
      <c r="D84" s="79">
        <f t="shared" si="19"/>
        <v>76491317</v>
      </c>
      <c r="E84" s="79">
        <f t="shared" si="19"/>
        <v>45098544</v>
      </c>
      <c r="F84" s="79">
        <f t="shared" si="19"/>
        <v>44305224</v>
      </c>
      <c r="G84" s="79">
        <f t="shared" si="19"/>
        <v>31392773</v>
      </c>
    </row>
    <row r="85" spans="1:7" x14ac:dyDescent="0.25">
      <c r="A85" s="83" t="s">
        <v>286</v>
      </c>
      <c r="B85" s="80">
        <f>SUM(B86:B92)</f>
        <v>10480000</v>
      </c>
      <c r="C85" s="80">
        <f t="shared" ref="C85:G85" si="20">SUM(C86:C92)</f>
        <v>-3379917</v>
      </c>
      <c r="D85" s="80">
        <f t="shared" si="20"/>
        <v>7100083</v>
      </c>
      <c r="E85" s="80">
        <f t="shared" si="20"/>
        <v>7100083</v>
      </c>
      <c r="F85" s="80">
        <f t="shared" si="20"/>
        <v>7100083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 t="shared" ref="G86:G92" si="21"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si="21"/>
        <v>0</v>
      </c>
    </row>
    <row r="88" spans="1:7" x14ac:dyDescent="0.25">
      <c r="A88" s="84" t="s">
        <v>289</v>
      </c>
      <c r="B88" s="80">
        <v>0</v>
      </c>
      <c r="C88" s="80">
        <v>2410585</v>
      </c>
      <c r="D88" s="80">
        <v>2410585</v>
      </c>
      <c r="E88" s="80">
        <v>2410585</v>
      </c>
      <c r="F88" s="80">
        <v>2410585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10480000</v>
      </c>
      <c r="C92" s="80">
        <v>-5790502</v>
      </c>
      <c r="D92" s="80">
        <v>4689498</v>
      </c>
      <c r="E92" s="80">
        <v>4689498</v>
      </c>
      <c r="F92" s="80">
        <v>4689498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8238081</v>
      </c>
      <c r="C93" s="80">
        <f t="shared" ref="C93:G93" si="22">SUM(C94:C102)</f>
        <v>730545</v>
      </c>
      <c r="D93" s="80">
        <f t="shared" si="22"/>
        <v>8968626</v>
      </c>
      <c r="E93" s="80">
        <f t="shared" si="22"/>
        <v>4386601</v>
      </c>
      <c r="F93" s="80">
        <f t="shared" si="22"/>
        <v>3831884</v>
      </c>
      <c r="G93" s="80">
        <f t="shared" si="22"/>
        <v>4582025</v>
      </c>
    </row>
    <row r="94" spans="1:7" x14ac:dyDescent="0.25">
      <c r="A94" s="84" t="s">
        <v>295</v>
      </c>
      <c r="B94" s="80">
        <v>3485225</v>
      </c>
      <c r="C94" s="80">
        <v>2871793</v>
      </c>
      <c r="D94" s="80">
        <v>6357018</v>
      </c>
      <c r="E94" s="80">
        <v>2804781</v>
      </c>
      <c r="F94" s="80">
        <v>2250064</v>
      </c>
      <c r="G94" s="80">
        <f>D94-E94</f>
        <v>3552237</v>
      </c>
    </row>
    <row r="95" spans="1:7" x14ac:dyDescent="0.25">
      <c r="A95" s="84" t="s">
        <v>296</v>
      </c>
      <c r="B95" s="80">
        <v>284407</v>
      </c>
      <c r="C95" s="80">
        <v>-28557</v>
      </c>
      <c r="D95" s="80">
        <v>255850</v>
      </c>
      <c r="E95" s="80">
        <v>213191</v>
      </c>
      <c r="F95" s="80">
        <v>213191</v>
      </c>
      <c r="G95" s="80">
        <f t="shared" ref="G95:G102" si="23">D95-E95</f>
        <v>42659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753298</v>
      </c>
      <c r="C97" s="80">
        <v>149244</v>
      </c>
      <c r="D97" s="80">
        <v>902542</v>
      </c>
      <c r="E97" s="80">
        <v>670363</v>
      </c>
      <c r="F97" s="80">
        <v>670363</v>
      </c>
      <c r="G97" s="80">
        <f t="shared" si="23"/>
        <v>232179</v>
      </c>
    </row>
    <row r="98" spans="1:7" x14ac:dyDescent="0.25">
      <c r="A98" s="42" t="s">
        <v>299</v>
      </c>
      <c r="B98" s="80">
        <v>2411347</v>
      </c>
      <c r="C98" s="80">
        <v>-1807790</v>
      </c>
      <c r="D98" s="80">
        <v>603557</v>
      </c>
      <c r="E98" s="80">
        <v>358628</v>
      </c>
      <c r="F98" s="80">
        <v>358628</v>
      </c>
      <c r="G98" s="80">
        <f t="shared" si="23"/>
        <v>244929</v>
      </c>
    </row>
    <row r="99" spans="1:7" x14ac:dyDescent="0.25">
      <c r="A99" s="84" t="s">
        <v>300</v>
      </c>
      <c r="B99" s="80">
        <v>377087</v>
      </c>
      <c r="C99" s="80">
        <v>-223191</v>
      </c>
      <c r="D99" s="80">
        <v>153896</v>
      </c>
      <c r="E99" s="80">
        <v>14291</v>
      </c>
      <c r="F99" s="80">
        <v>14291</v>
      </c>
      <c r="G99" s="80">
        <f t="shared" si="23"/>
        <v>139605</v>
      </c>
    </row>
    <row r="100" spans="1:7" x14ac:dyDescent="0.25">
      <c r="A100" s="84" t="s">
        <v>301</v>
      </c>
      <c r="B100" s="80">
        <v>292863</v>
      </c>
      <c r="C100" s="80">
        <v>-865</v>
      </c>
      <c r="D100" s="80">
        <v>291998</v>
      </c>
      <c r="E100" s="80">
        <v>127135</v>
      </c>
      <c r="F100" s="80">
        <v>127135</v>
      </c>
      <c r="G100" s="80">
        <f t="shared" si="23"/>
        <v>164863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633854</v>
      </c>
      <c r="C102" s="80">
        <v>-230089</v>
      </c>
      <c r="D102" s="80">
        <v>403765</v>
      </c>
      <c r="E102" s="80">
        <v>198212</v>
      </c>
      <c r="F102" s="80">
        <v>198212</v>
      </c>
      <c r="G102" s="80">
        <f t="shared" si="23"/>
        <v>205553</v>
      </c>
    </row>
    <row r="103" spans="1:7" x14ac:dyDescent="0.25">
      <c r="A103" s="83" t="s">
        <v>304</v>
      </c>
      <c r="B103" s="80">
        <f>SUM(B104:B112)</f>
        <v>25882431</v>
      </c>
      <c r="C103" s="80">
        <f>SUM(C104:C112)</f>
        <v>-12533772</v>
      </c>
      <c r="D103" s="80">
        <f t="shared" ref="D103:G103" si="24">SUM(D104:D112)</f>
        <v>13348659</v>
      </c>
      <c r="E103" s="80">
        <f t="shared" si="24"/>
        <v>4184389</v>
      </c>
      <c r="F103" s="80">
        <f t="shared" si="24"/>
        <v>4184389</v>
      </c>
      <c r="G103" s="80">
        <f t="shared" si="24"/>
        <v>9164270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418654</v>
      </c>
      <c r="C105" s="80">
        <v>523721</v>
      </c>
      <c r="D105" s="80">
        <v>942375</v>
      </c>
      <c r="E105" s="80">
        <v>48000</v>
      </c>
      <c r="F105" s="80">
        <v>48000</v>
      </c>
      <c r="G105" s="80">
        <f t="shared" ref="G105:G112" si="25">D105-E105</f>
        <v>894375</v>
      </c>
    </row>
    <row r="106" spans="1:7" x14ac:dyDescent="0.25">
      <c r="A106" s="84" t="s">
        <v>307</v>
      </c>
      <c r="B106" s="80">
        <v>3002176</v>
      </c>
      <c r="C106" s="80">
        <v>-934743</v>
      </c>
      <c r="D106" s="80">
        <v>2067433</v>
      </c>
      <c r="E106" s="80">
        <v>1996455</v>
      </c>
      <c r="F106" s="80">
        <v>1996455</v>
      </c>
      <c r="G106" s="80">
        <f t="shared" si="25"/>
        <v>70978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18288360</v>
      </c>
      <c r="C108" s="80">
        <v>-8894127</v>
      </c>
      <c r="D108" s="80">
        <v>9394233</v>
      </c>
      <c r="E108" s="80">
        <v>1887629</v>
      </c>
      <c r="F108" s="80">
        <v>1887629</v>
      </c>
      <c r="G108" s="80">
        <f t="shared" si="25"/>
        <v>7506604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3504775</v>
      </c>
      <c r="C110" s="80">
        <v>-2875483</v>
      </c>
      <c r="D110" s="80">
        <v>629292</v>
      </c>
      <c r="E110" s="80">
        <v>143146</v>
      </c>
      <c r="F110" s="80">
        <v>143146</v>
      </c>
      <c r="G110" s="80">
        <f t="shared" si="25"/>
        <v>486146</v>
      </c>
    </row>
    <row r="111" spans="1:7" x14ac:dyDescent="0.25">
      <c r="A111" s="84" t="s">
        <v>312</v>
      </c>
      <c r="B111" s="80">
        <v>540966</v>
      </c>
      <c r="C111" s="80">
        <v>-353140</v>
      </c>
      <c r="D111" s="80">
        <v>187826</v>
      </c>
      <c r="E111" s="80">
        <v>109159</v>
      </c>
      <c r="F111" s="80">
        <v>109159</v>
      </c>
      <c r="G111" s="80">
        <f t="shared" si="25"/>
        <v>78667</v>
      </c>
    </row>
    <row r="112" spans="1:7" x14ac:dyDescent="0.25">
      <c r="A112" s="84" t="s">
        <v>313</v>
      </c>
      <c r="B112" s="80">
        <v>127500</v>
      </c>
      <c r="C112" s="80">
        <v>0</v>
      </c>
      <c r="D112" s="80">
        <v>127500</v>
      </c>
      <c r="E112" s="80">
        <v>0</v>
      </c>
      <c r="F112" s="80">
        <v>0</v>
      </c>
      <c r="G112" s="80">
        <f t="shared" si="25"/>
        <v>127500</v>
      </c>
    </row>
    <row r="113" spans="1:7" x14ac:dyDescent="0.25">
      <c r="A113" s="83" t="s">
        <v>314</v>
      </c>
      <c r="B113" s="80">
        <f>SUM(B114:B122)</f>
        <v>5144639</v>
      </c>
      <c r="C113" s="80">
        <f t="shared" ref="C113:G113" si="26">SUM(C114:C122)</f>
        <v>4148509</v>
      </c>
      <c r="D113" s="80">
        <f t="shared" si="26"/>
        <v>9293148</v>
      </c>
      <c r="E113" s="80">
        <f t="shared" si="26"/>
        <v>5786012</v>
      </c>
      <c r="F113" s="80">
        <f t="shared" si="26"/>
        <v>5786012</v>
      </c>
      <c r="G113" s="80">
        <f t="shared" si="26"/>
        <v>3507136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5144639</v>
      </c>
      <c r="C117" s="80">
        <v>4148509</v>
      </c>
      <c r="D117" s="80">
        <v>9293148</v>
      </c>
      <c r="E117" s="80">
        <v>5786012</v>
      </c>
      <c r="F117" s="80">
        <v>5786012</v>
      </c>
      <c r="G117" s="80">
        <f t="shared" si="27"/>
        <v>3507136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17109118</v>
      </c>
      <c r="C123" s="80">
        <f t="shared" ref="C123:G123" si="28">SUM(C124:C132)</f>
        <v>3284416</v>
      </c>
      <c r="D123" s="80">
        <f t="shared" si="28"/>
        <v>20393534</v>
      </c>
      <c r="E123" s="80">
        <f t="shared" si="28"/>
        <v>8760172</v>
      </c>
      <c r="F123" s="80">
        <f t="shared" si="28"/>
        <v>8521569</v>
      </c>
      <c r="G123" s="80">
        <f t="shared" si="28"/>
        <v>11633362</v>
      </c>
    </row>
    <row r="124" spans="1:7" x14ac:dyDescent="0.25">
      <c r="A124" s="84" t="s">
        <v>325</v>
      </c>
      <c r="B124" s="80">
        <v>5213890</v>
      </c>
      <c r="C124" s="80">
        <v>2230870</v>
      </c>
      <c r="D124" s="80">
        <v>7444760</v>
      </c>
      <c r="E124" s="80">
        <v>2611998</v>
      </c>
      <c r="F124" s="80">
        <v>2445861</v>
      </c>
      <c r="G124" s="80">
        <f>D124-E124</f>
        <v>4832762</v>
      </c>
    </row>
    <row r="125" spans="1:7" x14ac:dyDescent="0.25">
      <c r="A125" s="84" t="s">
        <v>326</v>
      </c>
      <c r="B125" s="80">
        <v>4141928</v>
      </c>
      <c r="C125" s="80">
        <v>814035</v>
      </c>
      <c r="D125" s="80">
        <v>4955963</v>
      </c>
      <c r="E125" s="80">
        <v>3027503</v>
      </c>
      <c r="F125" s="80">
        <v>2955037</v>
      </c>
      <c r="G125" s="80">
        <f t="shared" ref="G125:G132" si="29">D125-E125</f>
        <v>1928460</v>
      </c>
    </row>
    <row r="126" spans="1:7" x14ac:dyDescent="0.25">
      <c r="A126" s="84" t="s">
        <v>327</v>
      </c>
      <c r="B126" s="80">
        <v>5086319</v>
      </c>
      <c r="C126" s="80">
        <v>-1210144</v>
      </c>
      <c r="D126" s="80">
        <v>3876175</v>
      </c>
      <c r="E126" s="80">
        <v>1159804</v>
      </c>
      <c r="F126" s="80">
        <v>1159804</v>
      </c>
      <c r="G126" s="80">
        <f t="shared" si="29"/>
        <v>2716371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1666796</v>
      </c>
      <c r="C129" s="80">
        <v>1790573</v>
      </c>
      <c r="D129" s="80">
        <v>3457369</v>
      </c>
      <c r="E129" s="80">
        <v>1913568</v>
      </c>
      <c r="F129" s="80">
        <v>1913568</v>
      </c>
      <c r="G129" s="80">
        <f t="shared" si="29"/>
        <v>1543801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1000185</v>
      </c>
      <c r="C132" s="80">
        <v>-340918</v>
      </c>
      <c r="D132" s="80">
        <v>659267</v>
      </c>
      <c r="E132" s="80">
        <v>47299</v>
      </c>
      <c r="F132" s="80">
        <v>47299</v>
      </c>
      <c r="G132" s="80">
        <f t="shared" si="29"/>
        <v>611968</v>
      </c>
    </row>
    <row r="133" spans="1:7" x14ac:dyDescent="0.25">
      <c r="A133" s="83" t="s">
        <v>334</v>
      </c>
      <c r="B133" s="80">
        <f>SUM(B134:B136)</f>
        <v>12287267</v>
      </c>
      <c r="C133" s="80">
        <f>SUM(C134:C136)</f>
        <v>5100000</v>
      </c>
      <c r="D133" s="80">
        <f>SUM(D134:D136)</f>
        <v>17387267</v>
      </c>
      <c r="E133" s="80">
        <f>SUM(E134:E136)</f>
        <v>14881287</v>
      </c>
      <c r="F133" s="80">
        <f>SUM(F134:F136)</f>
        <v>14881287</v>
      </c>
      <c r="G133" s="80">
        <f t="shared" ref="G133" si="30">SUM(G134:G136)</f>
        <v>2505980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12287267</v>
      </c>
      <c r="C135" s="80">
        <v>5100000</v>
      </c>
      <c r="D135" s="80">
        <v>17387267</v>
      </c>
      <c r="E135" s="80">
        <v>14881287</v>
      </c>
      <c r="F135" s="80">
        <v>14881287</v>
      </c>
      <c r="G135" s="80">
        <f t="shared" ref="G135:G136" si="31">D135-E135</f>
        <v>2505980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>SUM(C138:C142,C144:C145)</f>
        <v>0</v>
      </c>
      <c r="D137" s="80">
        <f>SUM(D138:D142,D144:D145)</f>
        <v>0</v>
      </c>
      <c r="E137" s="80">
        <f>SUM(E138:E142,E144:E145)</f>
        <v>0</v>
      </c>
      <c r="F137" s="80">
        <f>SUM(F138:F142,F144:F145)</f>
        <v>0</v>
      </c>
      <c r="G137" s="80">
        <f t="shared" ref="G137" si="32">SUM(G138:G142,G144:G145)</f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3300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>SUM(C147:C149)</f>
        <v>0</v>
      </c>
      <c r="D146" s="80">
        <f>SUM(D147:D149)</f>
        <v>0</v>
      </c>
      <c r="E146" s="80">
        <f>SUM(E147:E149)</f>
        <v>0</v>
      </c>
      <c r="F146" s="80">
        <f>SUM(F147:F149)</f>
        <v>0</v>
      </c>
      <c r="G146" s="80">
        <f t="shared" ref="G146" si="34">SUM(G147:G149)</f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>SUM(C151:C157)</f>
        <v>0</v>
      </c>
      <c r="D150" s="80">
        <f>SUM(D151:D157)</f>
        <v>0</v>
      </c>
      <c r="E150" s="80">
        <f>SUM(E151:E157)</f>
        <v>0</v>
      </c>
      <c r="F150" s="80">
        <f>SUM(F151:F157)</f>
        <v>0</v>
      </c>
      <c r="G150" s="80">
        <f t="shared" ref="G150" si="36">SUM(G151:G157)</f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2944970051</v>
      </c>
      <c r="C159" s="79">
        <f t="shared" ref="C159:G159" si="38">C9+C84</f>
        <v>207108120</v>
      </c>
      <c r="D159" s="79">
        <f t="shared" si="38"/>
        <v>3152078171</v>
      </c>
      <c r="E159" s="79">
        <f t="shared" si="38"/>
        <v>2470004556</v>
      </c>
      <c r="F159" s="79">
        <f t="shared" si="38"/>
        <v>2357640560</v>
      </c>
      <c r="G159" s="79">
        <f t="shared" si="38"/>
        <v>682073615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2865828515</v>
      </c>
      <c r="Q2" s="18">
        <f>'Formato 6 a)'!C9</f>
        <v>209758339</v>
      </c>
      <c r="R2" s="18">
        <f>'Formato 6 a)'!D9</f>
        <v>3075586854</v>
      </c>
      <c r="S2" s="18">
        <f>'Formato 6 a)'!E9</f>
        <v>2424906012</v>
      </c>
      <c r="T2" s="18">
        <f>'Formato 6 a)'!F9</f>
        <v>2313335336</v>
      </c>
      <c r="U2" s="18">
        <f>'Formato 6 a)'!G9</f>
        <v>650680842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2140828599</v>
      </c>
      <c r="Q3" s="18">
        <f>'Formato 6 a)'!C10</f>
        <v>167518269</v>
      </c>
      <c r="R3" s="18">
        <f>'Formato 6 a)'!D10</f>
        <v>2308346868</v>
      </c>
      <c r="S3" s="18">
        <f>'Formato 6 a)'!E10</f>
        <v>2137350479</v>
      </c>
      <c r="T3" s="18">
        <f>'Formato 6 a)'!F10</f>
        <v>2027375403</v>
      </c>
      <c r="U3" s="18">
        <f>'Formato 6 a)'!G10</f>
        <v>170996389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668832935</v>
      </c>
      <c r="Q4" s="18">
        <f>'Formato 6 a)'!C11</f>
        <v>23655684</v>
      </c>
      <c r="R4" s="18">
        <f>'Formato 6 a)'!D11</f>
        <v>692488619</v>
      </c>
      <c r="S4" s="18">
        <f>'Formato 6 a)'!E11</f>
        <v>692488619</v>
      </c>
      <c r="T4" s="18">
        <f>'Formato 6 a)'!F11</f>
        <v>692488619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5630192</v>
      </c>
      <c r="Q5" s="18">
        <f>'Formato 6 a)'!C12</f>
        <v>-2296483</v>
      </c>
      <c r="R5" s="18">
        <f>'Formato 6 a)'!D12</f>
        <v>3333709</v>
      </c>
      <c r="S5" s="18">
        <f>'Formato 6 a)'!E12</f>
        <v>3333709</v>
      </c>
      <c r="T5" s="18">
        <f>'Formato 6 a)'!F12</f>
        <v>3333709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385978303</v>
      </c>
      <c r="Q6" s="18">
        <f>'Formato 6 a)'!C13</f>
        <v>-60565060</v>
      </c>
      <c r="R6" s="18">
        <f>'Formato 6 a)'!D13</f>
        <v>325413243</v>
      </c>
      <c r="S6" s="18">
        <f>'Formato 6 a)'!E13</f>
        <v>225879406</v>
      </c>
      <c r="T6" s="18">
        <f>'Formato 6 a)'!F13</f>
        <v>217570728</v>
      </c>
      <c r="U6" s="18">
        <f>'Formato 6 a)'!G13</f>
        <v>99533837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248464047</v>
      </c>
      <c r="Q7" s="18">
        <f>'Formato 6 a)'!C14</f>
        <v>50640747</v>
      </c>
      <c r="R7" s="18">
        <f>'Formato 6 a)'!D14</f>
        <v>299104794</v>
      </c>
      <c r="S7" s="18">
        <f>'Formato 6 a)'!E14</f>
        <v>240934311</v>
      </c>
      <c r="T7" s="18">
        <f>'Formato 6 a)'!F14</f>
        <v>158042880</v>
      </c>
      <c r="U7" s="18">
        <f>'Formato 6 a)'!G14</f>
        <v>58170483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746580650</v>
      </c>
      <c r="Q8" s="18">
        <f>'Formato 6 a)'!C15</f>
        <v>120771003</v>
      </c>
      <c r="R8" s="18">
        <f>'Formato 6 a)'!D15</f>
        <v>867351653</v>
      </c>
      <c r="S8" s="18">
        <f>'Formato 6 a)'!E15</f>
        <v>866866357</v>
      </c>
      <c r="T8" s="18">
        <f>'Formato 6 a)'!F15</f>
        <v>855997170</v>
      </c>
      <c r="U8" s="18">
        <f>'Formato 6 a)'!G15</f>
        <v>485296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15250793</v>
      </c>
      <c r="Q9" s="18">
        <f>'Formato 6 a)'!C16</f>
        <v>-531623</v>
      </c>
      <c r="R9" s="18">
        <f>'Formato 6 a)'!D16</f>
        <v>14719170</v>
      </c>
      <c r="S9" s="18">
        <f>'Formato 6 a)'!E16</f>
        <v>14719170</v>
      </c>
      <c r="T9" s="18">
        <f>'Formato 6 a)'!F16</f>
        <v>14719170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70091679</v>
      </c>
      <c r="Q10" s="18">
        <f>'Formato 6 a)'!C17</f>
        <v>35844001</v>
      </c>
      <c r="R10" s="18">
        <f>'Formato 6 a)'!D17</f>
        <v>105935680</v>
      </c>
      <c r="S10" s="18">
        <f>'Formato 6 a)'!E17</f>
        <v>93128907</v>
      </c>
      <c r="T10" s="18">
        <f>'Formato 6 a)'!F17</f>
        <v>85223127</v>
      </c>
      <c r="U10" s="18">
        <f>'Formato 6 a)'!G17</f>
        <v>12806773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47034703</v>
      </c>
      <c r="Q11" s="18">
        <f>'Formato 6 a)'!C18</f>
        <v>-6701804</v>
      </c>
      <c r="R11" s="18">
        <f>'Formato 6 a)'!D18</f>
        <v>40332899</v>
      </c>
      <c r="S11" s="18">
        <f>'Formato 6 a)'!E18</f>
        <v>16968199</v>
      </c>
      <c r="T11" s="18">
        <f>'Formato 6 a)'!F18</f>
        <v>16970215</v>
      </c>
      <c r="U11" s="18">
        <f>'Formato 6 a)'!G18</f>
        <v>23364700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15807627</v>
      </c>
      <c r="Q12" s="18">
        <f>'Formato 6 a)'!C19</f>
        <v>-2809647</v>
      </c>
      <c r="R12" s="18">
        <f>'Formato 6 a)'!D19</f>
        <v>12997980</v>
      </c>
      <c r="S12" s="18">
        <f>'Formato 6 a)'!E19</f>
        <v>6689576</v>
      </c>
      <c r="T12" s="18">
        <f>'Formato 6 a)'!F19</f>
        <v>6692221</v>
      </c>
      <c r="U12" s="18">
        <f>'Formato 6 a)'!G19</f>
        <v>6308404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5866850</v>
      </c>
      <c r="Q13" s="18">
        <f>'Formato 6 a)'!C20</f>
        <v>-1463451</v>
      </c>
      <c r="R13" s="18">
        <f>'Formato 6 a)'!D20</f>
        <v>4403399</v>
      </c>
      <c r="S13" s="18">
        <f>'Formato 6 a)'!E20</f>
        <v>1374686</v>
      </c>
      <c r="T13" s="18">
        <f>'Formato 6 a)'!F20</f>
        <v>1374596</v>
      </c>
      <c r="U13" s="18">
        <f>'Formato 6 a)'!G20</f>
        <v>3028713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7176018</v>
      </c>
      <c r="Q15" s="18">
        <f>'Formato 6 a)'!C22</f>
        <v>87676</v>
      </c>
      <c r="R15" s="18">
        <f>'Formato 6 a)'!D22</f>
        <v>7263694</v>
      </c>
      <c r="S15" s="18">
        <f>'Formato 6 a)'!E22</f>
        <v>2977482</v>
      </c>
      <c r="T15" s="18">
        <f>'Formato 6 a)'!F22</f>
        <v>2977482</v>
      </c>
      <c r="U15" s="18">
        <f>'Formato 6 a)'!G22</f>
        <v>4286212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5359242</v>
      </c>
      <c r="Q16" s="18">
        <f>'Formato 6 a)'!C23</f>
        <v>35996</v>
      </c>
      <c r="R16" s="18">
        <f>'Formato 6 a)'!D23</f>
        <v>5395238</v>
      </c>
      <c r="S16" s="18">
        <f>'Formato 6 a)'!E23</f>
        <v>874391</v>
      </c>
      <c r="T16" s="18">
        <f>'Formato 6 a)'!F23</f>
        <v>874391</v>
      </c>
      <c r="U16" s="18">
        <f>'Formato 6 a)'!G23</f>
        <v>4520847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5354800</v>
      </c>
      <c r="Q17" s="18">
        <f>'Formato 6 a)'!C24</f>
        <v>-1338389</v>
      </c>
      <c r="R17" s="18">
        <f>'Formato 6 a)'!D24</f>
        <v>4016411</v>
      </c>
      <c r="S17" s="18">
        <f>'Formato 6 a)'!E24</f>
        <v>1778752</v>
      </c>
      <c r="T17" s="18">
        <f>'Formato 6 a)'!F24</f>
        <v>1778213</v>
      </c>
      <c r="U17" s="18">
        <f>'Formato 6 a)'!G24</f>
        <v>2237659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2277250</v>
      </c>
      <c r="Q18" s="18">
        <f>'Formato 6 a)'!C25</f>
        <v>436090</v>
      </c>
      <c r="R18" s="18">
        <f>'Formato 6 a)'!D25</f>
        <v>2713340</v>
      </c>
      <c r="S18" s="18">
        <f>'Formato 6 a)'!E25</f>
        <v>1744141</v>
      </c>
      <c r="T18" s="18">
        <f>'Formato 6 a)'!F25</f>
        <v>1744141</v>
      </c>
      <c r="U18" s="18">
        <f>'Formato 6 a)'!G25</f>
        <v>969199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5192916</v>
      </c>
      <c r="Q20" s="18">
        <f>'Formato 6 a)'!C27</f>
        <v>-1650079</v>
      </c>
      <c r="R20" s="18">
        <f>'Formato 6 a)'!D27</f>
        <v>3542837</v>
      </c>
      <c r="S20" s="18">
        <f>'Formato 6 a)'!E27</f>
        <v>1529171</v>
      </c>
      <c r="T20" s="18">
        <f>'Formato 6 a)'!F27</f>
        <v>1529171</v>
      </c>
      <c r="U20" s="18">
        <f>'Formato 6 a)'!G27</f>
        <v>2013666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185866449</v>
      </c>
      <c r="Q21" s="18">
        <f>'Formato 6 a)'!C28</f>
        <v>-42553900</v>
      </c>
      <c r="R21" s="18">
        <f>'Formato 6 a)'!D28</f>
        <v>143312549</v>
      </c>
      <c r="S21" s="18">
        <f>'Formato 6 a)'!E28</f>
        <v>123031447</v>
      </c>
      <c r="T21" s="18">
        <f>'Formato 6 a)'!F28</f>
        <v>121513470</v>
      </c>
      <c r="U21" s="18">
        <f>'Formato 6 a)'!G28</f>
        <v>20281102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40134041</v>
      </c>
      <c r="Q22" s="18">
        <f>'Formato 6 a)'!C29</f>
        <v>-7382740</v>
      </c>
      <c r="R22" s="18">
        <f>'Formato 6 a)'!D29</f>
        <v>32751301</v>
      </c>
      <c r="S22" s="18">
        <f>'Formato 6 a)'!E29</f>
        <v>32562526</v>
      </c>
      <c r="T22" s="18">
        <f>'Formato 6 a)'!F29</f>
        <v>32559321</v>
      </c>
      <c r="U22" s="18">
        <f>'Formato 6 a)'!G29</f>
        <v>188775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8267782</v>
      </c>
      <c r="Q23" s="18">
        <f>'Formato 6 a)'!C30</f>
        <v>-3456777</v>
      </c>
      <c r="R23" s="18">
        <f>'Formato 6 a)'!D30</f>
        <v>4811005</v>
      </c>
      <c r="S23" s="18">
        <f>'Formato 6 a)'!E30</f>
        <v>3401353</v>
      </c>
      <c r="T23" s="18">
        <f>'Formato 6 a)'!F30</f>
        <v>3401353</v>
      </c>
      <c r="U23" s="18">
        <f>'Formato 6 a)'!G30</f>
        <v>1409652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77744937</v>
      </c>
      <c r="Q24" s="18">
        <f>'Formato 6 a)'!C31</f>
        <v>-30247046</v>
      </c>
      <c r="R24" s="18">
        <f>'Formato 6 a)'!D31</f>
        <v>47497891</v>
      </c>
      <c r="S24" s="18">
        <f>'Formato 6 a)'!E31</f>
        <v>46159350</v>
      </c>
      <c r="T24" s="18">
        <f>'Formato 6 a)'!F31</f>
        <v>45894095</v>
      </c>
      <c r="U24" s="18">
        <f>'Formato 6 a)'!G31</f>
        <v>1338541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10371921</v>
      </c>
      <c r="Q25" s="18">
        <f>'Formato 6 a)'!C32</f>
        <v>-68694</v>
      </c>
      <c r="R25" s="18">
        <f>'Formato 6 a)'!D32</f>
        <v>10303227</v>
      </c>
      <c r="S25" s="18">
        <f>'Formato 6 a)'!E32</f>
        <v>10237861</v>
      </c>
      <c r="T25" s="18">
        <f>'Formato 6 a)'!F32</f>
        <v>10237116</v>
      </c>
      <c r="U25" s="18">
        <f>'Formato 6 a)'!G32</f>
        <v>65366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22576783</v>
      </c>
      <c r="Q26" s="18">
        <f>'Formato 6 a)'!C33</f>
        <v>-13352454</v>
      </c>
      <c r="R26" s="18">
        <f>'Formato 6 a)'!D33</f>
        <v>9224329</v>
      </c>
      <c r="S26" s="18">
        <f>'Formato 6 a)'!E33</f>
        <v>3446100</v>
      </c>
      <c r="T26" s="18">
        <f>'Formato 6 a)'!F33</f>
        <v>3435106</v>
      </c>
      <c r="U26" s="18">
        <f>'Formato 6 a)'!G33</f>
        <v>5778229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1322412</v>
      </c>
      <c r="Q27" s="18">
        <f>'Formato 6 a)'!C34</f>
        <v>-493326</v>
      </c>
      <c r="R27" s="18">
        <f>'Formato 6 a)'!D34</f>
        <v>829086</v>
      </c>
      <c r="S27" s="18">
        <f>'Formato 6 a)'!E34</f>
        <v>829086</v>
      </c>
      <c r="T27" s="18">
        <f>'Formato 6 a)'!F34</f>
        <v>829086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10872969</v>
      </c>
      <c r="Q28" s="18">
        <f>'Formato 6 a)'!C35</f>
        <v>-2387466</v>
      </c>
      <c r="R28" s="18">
        <f>'Formato 6 a)'!D35</f>
        <v>8485503</v>
      </c>
      <c r="S28" s="18">
        <f>'Formato 6 a)'!E35</f>
        <v>786399</v>
      </c>
      <c r="T28" s="18">
        <f>'Formato 6 a)'!F35</f>
        <v>786453</v>
      </c>
      <c r="U28" s="18">
        <f>'Formato 6 a)'!G35</f>
        <v>7699104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3009604</v>
      </c>
      <c r="Q29" s="18">
        <f>'Formato 6 a)'!C36</f>
        <v>-405590</v>
      </c>
      <c r="R29" s="18">
        <f>'Formato 6 a)'!D36</f>
        <v>2604014</v>
      </c>
      <c r="S29" s="18">
        <f>'Formato 6 a)'!E36</f>
        <v>189582</v>
      </c>
      <c r="T29" s="18">
        <f>'Formato 6 a)'!F36</f>
        <v>189582</v>
      </c>
      <c r="U29" s="18">
        <f>'Formato 6 a)'!G36</f>
        <v>2414432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11566000</v>
      </c>
      <c r="Q30" s="18">
        <f>'Formato 6 a)'!C37</f>
        <v>15240193</v>
      </c>
      <c r="R30" s="18">
        <f>'Formato 6 a)'!D37</f>
        <v>26806193</v>
      </c>
      <c r="S30" s="18">
        <f>'Formato 6 a)'!E37</f>
        <v>25419190</v>
      </c>
      <c r="T30" s="18">
        <f>'Formato 6 a)'!F37</f>
        <v>24181358</v>
      </c>
      <c r="U30" s="18">
        <f>'Formato 6 a)'!G37</f>
        <v>1387003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2403960</v>
      </c>
      <c r="Q31" s="18">
        <f>'Formato 6 a)'!C38</f>
        <v>0</v>
      </c>
      <c r="R31" s="18">
        <f>'Formato 6 a)'!D38</f>
        <v>2403960</v>
      </c>
      <c r="S31" s="18">
        <f>'Formato 6 a)'!E38</f>
        <v>183847</v>
      </c>
      <c r="T31" s="18">
        <f>'Formato 6 a)'!F38</f>
        <v>183847</v>
      </c>
      <c r="U31" s="18">
        <f>'Formato 6 a)'!G38</f>
        <v>2220113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2403960</v>
      </c>
      <c r="Q36" s="18">
        <f>'Formato 6 a)'!C43</f>
        <v>0</v>
      </c>
      <c r="R36" s="18">
        <f>'Formato 6 a)'!D43</f>
        <v>2403960</v>
      </c>
      <c r="S36" s="18">
        <f>'Formato 6 a)'!E43</f>
        <v>183847</v>
      </c>
      <c r="T36" s="18">
        <f>'Formato 6 a)'!F43</f>
        <v>183847</v>
      </c>
      <c r="U36" s="18">
        <f>'Formato 6 a)'!G43</f>
        <v>2220113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34021956</v>
      </c>
      <c r="Q41" s="18">
        <f>'Formato 6 a)'!C48</f>
        <v>-16087621</v>
      </c>
      <c r="R41" s="18">
        <f>'Formato 6 a)'!D48</f>
        <v>17934335</v>
      </c>
      <c r="S41" s="18">
        <f>'Formato 6 a)'!E48</f>
        <v>5567476</v>
      </c>
      <c r="T41" s="18">
        <f>'Formato 6 a)'!F48</f>
        <v>5537837</v>
      </c>
      <c r="U41" s="18">
        <f>'Formato 6 a)'!G48</f>
        <v>12366859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12063954</v>
      </c>
      <c r="Q42" s="18">
        <f>'Formato 6 a)'!C49</f>
        <v>-5024037</v>
      </c>
      <c r="R42" s="18">
        <f>'Formato 6 a)'!D49</f>
        <v>7039917</v>
      </c>
      <c r="S42" s="18">
        <f>'Formato 6 a)'!E49</f>
        <v>2805485</v>
      </c>
      <c r="T42" s="18">
        <f>'Formato 6 a)'!F49</f>
        <v>2795845</v>
      </c>
      <c r="U42" s="18">
        <f>'Formato 6 a)'!G49</f>
        <v>4234432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10556059</v>
      </c>
      <c r="Q43" s="18">
        <f>'Formato 6 a)'!C50</f>
        <v>-5388793</v>
      </c>
      <c r="R43" s="18">
        <f>'Formato 6 a)'!D50</f>
        <v>5167266</v>
      </c>
      <c r="S43" s="18">
        <f>'Formato 6 a)'!E50</f>
        <v>930671</v>
      </c>
      <c r="T43" s="18">
        <f>'Formato 6 a)'!F50</f>
        <v>930671</v>
      </c>
      <c r="U43" s="18">
        <f>'Formato 6 a)'!G50</f>
        <v>4236595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8217088</v>
      </c>
      <c r="Q44" s="18">
        <f>'Formato 6 a)'!C51</f>
        <v>-5750000</v>
      </c>
      <c r="R44" s="18">
        <f>'Formato 6 a)'!D51</f>
        <v>2467088</v>
      </c>
      <c r="S44" s="18">
        <f>'Formato 6 a)'!E51</f>
        <v>1238403</v>
      </c>
      <c r="T44" s="18">
        <f>'Formato 6 a)'!F51</f>
        <v>1238403</v>
      </c>
      <c r="U44" s="18">
        <f>'Formato 6 a)'!G51</f>
        <v>1228685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2463351</v>
      </c>
      <c r="Q47" s="18">
        <f>'Formato 6 a)'!C54</f>
        <v>75209</v>
      </c>
      <c r="R47" s="18">
        <f>'Formato 6 a)'!D54</f>
        <v>2538560</v>
      </c>
      <c r="S47" s="18">
        <f>'Formato 6 a)'!E54</f>
        <v>574693</v>
      </c>
      <c r="T47" s="18">
        <f>'Formato 6 a)'!F54</f>
        <v>554694</v>
      </c>
      <c r="U47" s="18">
        <f>'Formato 6 a)'!G54</f>
        <v>1963867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721504</v>
      </c>
      <c r="Q50" s="18">
        <f>'Formato 6 a)'!C57</f>
        <v>0</v>
      </c>
      <c r="R50" s="18">
        <f>'Formato 6 a)'!D57</f>
        <v>721504</v>
      </c>
      <c r="S50" s="18">
        <f>'Formato 6 a)'!E57</f>
        <v>18224</v>
      </c>
      <c r="T50" s="18">
        <f>'Formato 6 a)'!F57</f>
        <v>18224</v>
      </c>
      <c r="U50" s="18">
        <f>'Formato 6 a)'!G57</f>
        <v>703280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3713000</v>
      </c>
      <c r="Q51" s="18">
        <f>'Formato 6 a)'!C58</f>
        <v>12000</v>
      </c>
      <c r="R51" s="18">
        <f>'Formato 6 a)'!D58</f>
        <v>3725000</v>
      </c>
      <c r="S51" s="18">
        <f>'Formato 6 a)'!E58</f>
        <v>0</v>
      </c>
      <c r="T51" s="18">
        <f>'Formato 6 a)'!F58</f>
        <v>0</v>
      </c>
      <c r="U51" s="18">
        <f>'Formato 6 a)'!G58</f>
        <v>3725000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3713000</v>
      </c>
      <c r="Q53" s="18">
        <f>'Formato 6 a)'!C60</f>
        <v>12000</v>
      </c>
      <c r="R53" s="18">
        <f>'Formato 6 a)'!D60</f>
        <v>3725000</v>
      </c>
      <c r="S53" s="18">
        <f>'Formato 6 a)'!E60</f>
        <v>0</v>
      </c>
      <c r="T53" s="18">
        <f>'Formato 6 a)'!F60</f>
        <v>0</v>
      </c>
      <c r="U53" s="18">
        <f>'Formato 6 a)'!G60</f>
        <v>3725000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451959848</v>
      </c>
      <c r="Q68" s="18">
        <f>'Formato 6 a)'!C75</f>
        <v>107571395</v>
      </c>
      <c r="R68" s="18">
        <f>'Formato 6 a)'!D75</f>
        <v>559531243</v>
      </c>
      <c r="S68" s="18">
        <f>'Formato 6 a)'!E75</f>
        <v>141804564</v>
      </c>
      <c r="T68" s="18">
        <f>'Formato 6 a)'!F75</f>
        <v>141754564</v>
      </c>
      <c r="U68" s="18">
        <f>'Formato 6 a)'!G75</f>
        <v>417726679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37213696</v>
      </c>
      <c r="Q69" s="18">
        <f>'Formato 6 a)'!C76</f>
        <v>-2862592</v>
      </c>
      <c r="R69" s="18">
        <f>'Formato 6 a)'!D76</f>
        <v>34351104</v>
      </c>
      <c r="S69" s="18">
        <f>'Formato 6 a)'!E76</f>
        <v>34351104</v>
      </c>
      <c r="T69" s="18">
        <f>'Formato 6 a)'!F76</f>
        <v>34351104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33989280</v>
      </c>
      <c r="Q70" s="18">
        <f>'Formato 6 a)'!C77</f>
        <v>-18513114</v>
      </c>
      <c r="R70" s="18">
        <f>'Formato 6 a)'!D77</f>
        <v>15476166</v>
      </c>
      <c r="S70" s="18">
        <f>'Formato 6 a)'!E77</f>
        <v>15476166</v>
      </c>
      <c r="T70" s="18">
        <f>'Formato 6 a)'!F77</f>
        <v>15476166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380756872</v>
      </c>
      <c r="Q75" s="18">
        <f>'Formato 6 a)'!C82</f>
        <v>128947101</v>
      </c>
      <c r="R75" s="18">
        <f>'Formato 6 a)'!D82</f>
        <v>509703973</v>
      </c>
      <c r="S75" s="18">
        <f>'Formato 6 a)'!E82</f>
        <v>91977294</v>
      </c>
      <c r="T75" s="18">
        <f>'Formato 6 a)'!F82</f>
        <v>91927294</v>
      </c>
      <c r="U75" s="18">
        <f>'Formato 6 a)'!G82</f>
        <v>417726679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79141536</v>
      </c>
      <c r="Q76">
        <f>'Formato 6 a)'!C84</f>
        <v>-2650219</v>
      </c>
      <c r="R76">
        <f>'Formato 6 a)'!D84</f>
        <v>76491317</v>
      </c>
      <c r="S76">
        <f>'Formato 6 a)'!E84</f>
        <v>45098544</v>
      </c>
      <c r="T76">
        <f>'Formato 6 a)'!F84</f>
        <v>44305224</v>
      </c>
      <c r="U76">
        <f>'Formato 6 a)'!G84</f>
        <v>31392773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10480000</v>
      </c>
      <c r="Q77">
        <f>'Formato 6 a)'!C85</f>
        <v>-3379917</v>
      </c>
      <c r="R77">
        <f>'Formato 6 a)'!D85</f>
        <v>7100083</v>
      </c>
      <c r="S77">
        <f>'Formato 6 a)'!E85</f>
        <v>7100083</v>
      </c>
      <c r="T77">
        <f>'Formato 6 a)'!F85</f>
        <v>7100083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2410585</v>
      </c>
      <c r="R80">
        <f>'Formato 6 a)'!D88</f>
        <v>2410585</v>
      </c>
      <c r="S80">
        <f>'Formato 6 a)'!E88</f>
        <v>2410585</v>
      </c>
      <c r="T80">
        <f>'Formato 6 a)'!F88</f>
        <v>2410585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10480000</v>
      </c>
      <c r="Q84">
        <f>'Formato 6 a)'!C92</f>
        <v>-5790502</v>
      </c>
      <c r="R84">
        <f>'Formato 6 a)'!D92</f>
        <v>4689498</v>
      </c>
      <c r="S84">
        <f>'Formato 6 a)'!E92</f>
        <v>4689498</v>
      </c>
      <c r="T84">
        <f>'Formato 6 a)'!F92</f>
        <v>4689498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8238081</v>
      </c>
      <c r="Q85">
        <f>'Formato 6 a)'!C93</f>
        <v>730545</v>
      </c>
      <c r="R85">
        <f>'Formato 6 a)'!D93</f>
        <v>8968626</v>
      </c>
      <c r="S85">
        <f>'Formato 6 a)'!E93</f>
        <v>4386601</v>
      </c>
      <c r="T85">
        <f>'Formato 6 a)'!F93</f>
        <v>3831884</v>
      </c>
      <c r="U85">
        <f>'Formato 6 a)'!G93</f>
        <v>4582025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3485225</v>
      </c>
      <c r="Q86">
        <f>'Formato 6 a)'!C94</f>
        <v>2871793</v>
      </c>
      <c r="R86">
        <f>'Formato 6 a)'!D94</f>
        <v>6357018</v>
      </c>
      <c r="S86">
        <f>'Formato 6 a)'!E94</f>
        <v>2804781</v>
      </c>
      <c r="T86">
        <f>'Formato 6 a)'!F94</f>
        <v>2250064</v>
      </c>
      <c r="U86">
        <f>'Formato 6 a)'!G94</f>
        <v>3552237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284407</v>
      </c>
      <c r="Q87">
        <f>'Formato 6 a)'!C95</f>
        <v>-28557</v>
      </c>
      <c r="R87">
        <f>'Formato 6 a)'!D95</f>
        <v>255850</v>
      </c>
      <c r="S87">
        <f>'Formato 6 a)'!E95</f>
        <v>213191</v>
      </c>
      <c r="T87">
        <f>'Formato 6 a)'!F95</f>
        <v>213191</v>
      </c>
      <c r="U87">
        <f>'Formato 6 a)'!G95</f>
        <v>42659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753298</v>
      </c>
      <c r="Q89">
        <f>'Formato 6 a)'!C97</f>
        <v>149244</v>
      </c>
      <c r="R89">
        <f>'Formato 6 a)'!D97</f>
        <v>902542</v>
      </c>
      <c r="S89">
        <f>'Formato 6 a)'!E97</f>
        <v>670363</v>
      </c>
      <c r="T89">
        <f>'Formato 6 a)'!F97</f>
        <v>670363</v>
      </c>
      <c r="U89">
        <f>'Formato 6 a)'!G97</f>
        <v>232179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2411347</v>
      </c>
      <c r="Q90">
        <f>'Formato 6 a)'!C98</f>
        <v>-1807790</v>
      </c>
      <c r="R90">
        <f>'Formato 6 a)'!D98</f>
        <v>603557</v>
      </c>
      <c r="S90">
        <f>'Formato 6 a)'!E98</f>
        <v>358628</v>
      </c>
      <c r="T90">
        <f>'Formato 6 a)'!F98</f>
        <v>358628</v>
      </c>
      <c r="U90">
        <f>'Formato 6 a)'!G98</f>
        <v>244929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377087</v>
      </c>
      <c r="Q91">
        <f>'Formato 6 a)'!C99</f>
        <v>-223191</v>
      </c>
      <c r="R91">
        <f>'Formato 6 a)'!D99</f>
        <v>153896</v>
      </c>
      <c r="S91">
        <f>'Formato 6 a)'!E99</f>
        <v>14291</v>
      </c>
      <c r="T91">
        <f>'Formato 6 a)'!F99</f>
        <v>14291</v>
      </c>
      <c r="U91">
        <f>'Formato 6 a)'!G99</f>
        <v>139605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292863</v>
      </c>
      <c r="Q92">
        <f>'Formato 6 a)'!C100</f>
        <v>-865</v>
      </c>
      <c r="R92">
        <f>'Formato 6 a)'!D100</f>
        <v>291998</v>
      </c>
      <c r="S92">
        <f>'Formato 6 a)'!E100</f>
        <v>127135</v>
      </c>
      <c r="T92">
        <f>'Formato 6 a)'!F100</f>
        <v>127135</v>
      </c>
      <c r="U92">
        <f>'Formato 6 a)'!G100</f>
        <v>164863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633854</v>
      </c>
      <c r="Q94">
        <f>'Formato 6 a)'!C102</f>
        <v>-230089</v>
      </c>
      <c r="R94">
        <f>'Formato 6 a)'!D102</f>
        <v>403765</v>
      </c>
      <c r="S94">
        <f>'Formato 6 a)'!E102</f>
        <v>198212</v>
      </c>
      <c r="T94">
        <f>'Formato 6 a)'!F102</f>
        <v>198212</v>
      </c>
      <c r="U94">
        <f>'Formato 6 a)'!G102</f>
        <v>205553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25882431</v>
      </c>
      <c r="Q95">
        <f>'Formato 6 a)'!C103</f>
        <v>-12533772</v>
      </c>
      <c r="R95">
        <f>'Formato 6 a)'!D103</f>
        <v>13348659</v>
      </c>
      <c r="S95">
        <f>'Formato 6 a)'!E103</f>
        <v>4184389</v>
      </c>
      <c r="T95">
        <f>'Formato 6 a)'!F103</f>
        <v>4184389</v>
      </c>
      <c r="U95">
        <f>'Formato 6 a)'!G103</f>
        <v>9164270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418654</v>
      </c>
      <c r="Q97">
        <f>'Formato 6 a)'!C105</f>
        <v>523721</v>
      </c>
      <c r="R97">
        <f>'Formato 6 a)'!D105</f>
        <v>942375</v>
      </c>
      <c r="S97">
        <f>'Formato 6 a)'!E105</f>
        <v>48000</v>
      </c>
      <c r="T97">
        <f>'Formato 6 a)'!F105</f>
        <v>48000</v>
      </c>
      <c r="U97">
        <f>'Formato 6 a)'!G105</f>
        <v>894375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3002176</v>
      </c>
      <c r="Q98">
        <f>'Formato 6 a)'!C106</f>
        <v>-934743</v>
      </c>
      <c r="R98">
        <f>'Formato 6 a)'!D106</f>
        <v>2067433</v>
      </c>
      <c r="S98">
        <f>'Formato 6 a)'!E106</f>
        <v>1996455</v>
      </c>
      <c r="T98">
        <f>'Formato 6 a)'!F106</f>
        <v>1996455</v>
      </c>
      <c r="U98">
        <f>'Formato 6 a)'!G106</f>
        <v>70978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18288360</v>
      </c>
      <c r="Q100">
        <f>'Formato 6 a)'!C108</f>
        <v>-8894127</v>
      </c>
      <c r="R100">
        <f>'Formato 6 a)'!D108</f>
        <v>9394233</v>
      </c>
      <c r="S100">
        <f>'Formato 6 a)'!E108</f>
        <v>1887629</v>
      </c>
      <c r="T100">
        <f>'Formato 6 a)'!F108</f>
        <v>1887629</v>
      </c>
      <c r="U100">
        <f>'Formato 6 a)'!G108</f>
        <v>7506604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3504775</v>
      </c>
      <c r="Q102">
        <f>'Formato 6 a)'!C110</f>
        <v>-2875483</v>
      </c>
      <c r="R102">
        <f>'Formato 6 a)'!D110</f>
        <v>629292</v>
      </c>
      <c r="S102">
        <f>'Formato 6 a)'!E110</f>
        <v>143146</v>
      </c>
      <c r="T102">
        <f>'Formato 6 a)'!F110</f>
        <v>143146</v>
      </c>
      <c r="U102">
        <f>'Formato 6 a)'!G110</f>
        <v>486146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540966</v>
      </c>
      <c r="Q103">
        <f>'Formato 6 a)'!C111</f>
        <v>-353140</v>
      </c>
      <c r="R103">
        <f>'Formato 6 a)'!D111</f>
        <v>187826</v>
      </c>
      <c r="S103">
        <f>'Formato 6 a)'!E111</f>
        <v>109159</v>
      </c>
      <c r="T103">
        <f>'Formato 6 a)'!F111</f>
        <v>109159</v>
      </c>
      <c r="U103">
        <f>'Formato 6 a)'!G111</f>
        <v>78667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127500</v>
      </c>
      <c r="Q104">
        <f>'Formato 6 a)'!C112</f>
        <v>0</v>
      </c>
      <c r="R104">
        <f>'Formato 6 a)'!D112</f>
        <v>127500</v>
      </c>
      <c r="S104">
        <f>'Formato 6 a)'!E112</f>
        <v>0</v>
      </c>
      <c r="T104">
        <f>'Formato 6 a)'!F112</f>
        <v>0</v>
      </c>
      <c r="U104">
        <f>'Formato 6 a)'!G112</f>
        <v>127500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5144639</v>
      </c>
      <c r="Q105">
        <f>'Formato 6 a)'!C113</f>
        <v>4148509</v>
      </c>
      <c r="R105">
        <f>'Formato 6 a)'!D113</f>
        <v>9293148</v>
      </c>
      <c r="S105">
        <f>'Formato 6 a)'!E113</f>
        <v>5786012</v>
      </c>
      <c r="T105">
        <f>'Formato 6 a)'!F113</f>
        <v>5786012</v>
      </c>
      <c r="U105">
        <f>'Formato 6 a)'!G113</f>
        <v>3507136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5144639</v>
      </c>
      <c r="Q109">
        <f>'Formato 6 a)'!C117</f>
        <v>4148509</v>
      </c>
      <c r="R109">
        <f>'Formato 6 a)'!D117</f>
        <v>9293148</v>
      </c>
      <c r="S109">
        <f>'Formato 6 a)'!E117</f>
        <v>5786012</v>
      </c>
      <c r="T109">
        <f>'Formato 6 a)'!F117</f>
        <v>5786012</v>
      </c>
      <c r="U109">
        <f>'Formato 6 a)'!G117</f>
        <v>3507136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17109118</v>
      </c>
      <c r="Q115">
        <f>'Formato 6 a)'!C123</f>
        <v>3284416</v>
      </c>
      <c r="R115">
        <f>'Formato 6 a)'!D123</f>
        <v>20393534</v>
      </c>
      <c r="S115">
        <f>'Formato 6 a)'!E123</f>
        <v>8760172</v>
      </c>
      <c r="T115">
        <f>'Formato 6 a)'!F123</f>
        <v>8521569</v>
      </c>
      <c r="U115">
        <f>'Formato 6 a)'!G123</f>
        <v>11633362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5213890</v>
      </c>
      <c r="Q116">
        <f>'Formato 6 a)'!C124</f>
        <v>2230870</v>
      </c>
      <c r="R116">
        <f>'Formato 6 a)'!D124</f>
        <v>7444760</v>
      </c>
      <c r="S116">
        <f>'Formato 6 a)'!E124</f>
        <v>2611998</v>
      </c>
      <c r="T116">
        <f>'Formato 6 a)'!F124</f>
        <v>2445861</v>
      </c>
      <c r="U116">
        <f>'Formato 6 a)'!G124</f>
        <v>4832762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4141928</v>
      </c>
      <c r="Q117">
        <f>'Formato 6 a)'!C125</f>
        <v>814035</v>
      </c>
      <c r="R117">
        <f>'Formato 6 a)'!D125</f>
        <v>4955963</v>
      </c>
      <c r="S117">
        <f>'Formato 6 a)'!E125</f>
        <v>3027503</v>
      </c>
      <c r="T117">
        <f>'Formato 6 a)'!F125</f>
        <v>2955037</v>
      </c>
      <c r="U117">
        <f>'Formato 6 a)'!G125</f>
        <v>1928460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5086319</v>
      </c>
      <c r="Q118">
        <f>'Formato 6 a)'!C126</f>
        <v>-1210144</v>
      </c>
      <c r="R118">
        <f>'Formato 6 a)'!D126</f>
        <v>3876175</v>
      </c>
      <c r="S118">
        <f>'Formato 6 a)'!E126</f>
        <v>1159804</v>
      </c>
      <c r="T118">
        <f>'Formato 6 a)'!F126</f>
        <v>1159804</v>
      </c>
      <c r="U118">
        <f>'Formato 6 a)'!G126</f>
        <v>2716371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1666796</v>
      </c>
      <c r="Q121">
        <f>'Formato 6 a)'!C129</f>
        <v>1790573</v>
      </c>
      <c r="R121">
        <f>'Formato 6 a)'!D129</f>
        <v>3457369</v>
      </c>
      <c r="S121">
        <f>'Formato 6 a)'!E129</f>
        <v>1913568</v>
      </c>
      <c r="T121">
        <f>'Formato 6 a)'!F129</f>
        <v>1913568</v>
      </c>
      <c r="U121">
        <f>'Formato 6 a)'!G129</f>
        <v>1543801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1000185</v>
      </c>
      <c r="Q124">
        <f>'Formato 6 a)'!C132</f>
        <v>-340918</v>
      </c>
      <c r="R124">
        <f>'Formato 6 a)'!D132</f>
        <v>659267</v>
      </c>
      <c r="S124">
        <f>'Formato 6 a)'!E132</f>
        <v>47299</v>
      </c>
      <c r="T124">
        <f>'Formato 6 a)'!F132</f>
        <v>47299</v>
      </c>
      <c r="U124">
        <f>'Formato 6 a)'!G132</f>
        <v>611968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12287267</v>
      </c>
      <c r="Q125">
        <f>'Formato 6 a)'!C133</f>
        <v>5100000</v>
      </c>
      <c r="R125">
        <f>'Formato 6 a)'!D133</f>
        <v>17387267</v>
      </c>
      <c r="S125">
        <f>'Formato 6 a)'!E133</f>
        <v>14881287</v>
      </c>
      <c r="T125">
        <f>'Formato 6 a)'!F133</f>
        <v>14881287</v>
      </c>
      <c r="U125">
        <f>'Formato 6 a)'!G133</f>
        <v>2505980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12287267</v>
      </c>
      <c r="Q127">
        <f>'Formato 6 a)'!C135</f>
        <v>5100000</v>
      </c>
      <c r="R127">
        <f>'Formato 6 a)'!D135</f>
        <v>17387267</v>
      </c>
      <c r="S127">
        <f>'Formato 6 a)'!E135</f>
        <v>14881287</v>
      </c>
      <c r="T127">
        <f>'Formato 6 a)'!F135</f>
        <v>14881287</v>
      </c>
      <c r="U127">
        <f>'Formato 6 a)'!G135</f>
        <v>2505980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2944970051</v>
      </c>
      <c r="Q150">
        <f>'Formato 6 a)'!C159</f>
        <v>207108120</v>
      </c>
      <c r="R150">
        <f>'Formato 6 a)'!D159</f>
        <v>3152078171</v>
      </c>
      <c r="S150">
        <f>'Formato 6 a)'!E159</f>
        <v>2470004556</v>
      </c>
      <c r="T150">
        <f>'Formato 6 a)'!F159</f>
        <v>2357640560</v>
      </c>
      <c r="U150">
        <f>'Formato 6 a)'!G159</f>
        <v>682073615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B13" zoomScale="90" zoomScaleNormal="90" workbookViewId="0">
      <selection activeCell="C25" sqref="C2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3289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UNIVERSIDAD AUTÓNOMA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439</v>
      </c>
      <c r="B9" s="59">
        <f>SUM(B10:GASTO_NE_FIN_01)</f>
        <v>2865828515</v>
      </c>
      <c r="C9" s="59">
        <f>SUM(C10:GASTO_NE_FIN_02)</f>
        <v>209758339</v>
      </c>
      <c r="D9" s="59">
        <f>SUM(D10:GASTO_NE_FIN_03)</f>
        <v>3075586854</v>
      </c>
      <c r="E9" s="59">
        <f>SUM(E10:GASTO_NE_FIN_04)</f>
        <v>2424906012</v>
      </c>
      <c r="F9" s="59">
        <f>SUM(F10:GASTO_NE_FIN_05)</f>
        <v>2313335336</v>
      </c>
      <c r="G9" s="59">
        <f>SUM(G10:GASTO_NE_FIN_06)</f>
        <v>650680842</v>
      </c>
    </row>
    <row r="10" spans="1:7" s="24" customFormat="1" ht="14.25" customHeight="1" x14ac:dyDescent="0.25">
      <c r="A10" s="144" t="s">
        <v>3302</v>
      </c>
      <c r="B10" s="60">
        <v>2865828515</v>
      </c>
      <c r="C10" s="60">
        <v>209758339</v>
      </c>
      <c r="D10" s="60">
        <v>3075586854</v>
      </c>
      <c r="E10" s="60">
        <v>2424906012</v>
      </c>
      <c r="F10" s="60">
        <v>2313335336</v>
      </c>
      <c r="G10" s="77">
        <f>D10-E10</f>
        <v>650680842</v>
      </c>
    </row>
    <row r="11" spans="1:7" s="24" customFormat="1" x14ac:dyDescent="0.25">
      <c r="A11" s="144" t="s">
        <v>432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440</v>
      </c>
      <c r="B19" s="61">
        <f>SUM(B20:GASTO_E_FIN_01)</f>
        <v>79141536</v>
      </c>
      <c r="C19" s="61">
        <f>SUM(C20:GASTO_E_FIN_02)</f>
        <v>-2650219</v>
      </c>
      <c r="D19" s="61">
        <f>SUM(D20:GASTO_E_FIN_03)</f>
        <v>76491317</v>
      </c>
      <c r="E19" s="61">
        <f>SUM(E20:GASTO_E_FIN_04)</f>
        <v>45098544</v>
      </c>
      <c r="F19" s="61">
        <f>SUM(F20:GASTO_E_FIN_05)</f>
        <v>44305224</v>
      </c>
      <c r="G19" s="61">
        <f>SUM(G20:GASTO_E_FIN_06)</f>
        <v>31392773</v>
      </c>
    </row>
    <row r="20" spans="1:7" s="24" customFormat="1" ht="14.25" customHeight="1" x14ac:dyDescent="0.25">
      <c r="A20" s="144" t="s">
        <v>3302</v>
      </c>
      <c r="B20" s="60">
        <v>79141536</v>
      </c>
      <c r="C20" s="60">
        <v>-2650219</v>
      </c>
      <c r="D20" s="60">
        <v>76491317</v>
      </c>
      <c r="E20" s="60">
        <v>45098544</v>
      </c>
      <c r="F20" s="60">
        <v>44305224</v>
      </c>
      <c r="G20" s="60">
        <f t="shared" ref="G20:G27" si="1">D20-E20</f>
        <v>31392773</v>
      </c>
    </row>
    <row r="21" spans="1:7" s="24" customFormat="1" x14ac:dyDescent="0.25">
      <c r="A21" s="144" t="s">
        <v>432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1"/>
        <v>0</v>
      </c>
    </row>
    <row r="22" spans="1:7" s="24" customFormat="1" ht="14.25" x14ac:dyDescent="0.45">
      <c r="A22" s="144" t="s">
        <v>433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685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2944970051</v>
      </c>
      <c r="C29" s="61">
        <f>GASTO_NE_T2+GASTO_E_T2</f>
        <v>207108120</v>
      </c>
      <c r="D29" s="61">
        <f>GASTO_NE_T3+GASTO_E_T3</f>
        <v>3152078171</v>
      </c>
      <c r="E29" s="61">
        <f>GASTO_NE_T4+GASTO_E_T4</f>
        <v>2470004556</v>
      </c>
      <c r="F29" s="61">
        <f>GASTO_NE_T5+GASTO_E_T5</f>
        <v>2357640560</v>
      </c>
      <c r="G29" s="61">
        <f>GASTO_NE_T6+GASTO_E_T6</f>
        <v>682073615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2865828515</v>
      </c>
      <c r="Q2" s="18">
        <f>GASTO_NE_T2</f>
        <v>209758339</v>
      </c>
      <c r="R2" s="18">
        <f>GASTO_NE_T3</f>
        <v>3075586854</v>
      </c>
      <c r="S2" s="18">
        <f>GASTO_NE_T4</f>
        <v>2424906012</v>
      </c>
      <c r="T2" s="18">
        <f>GASTO_NE_T5</f>
        <v>2313335336</v>
      </c>
      <c r="U2" s="18">
        <f>GASTO_NE_T6</f>
        <v>650680842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79141536</v>
      </c>
      <c r="Q3" s="18">
        <f>GASTO_E_T2</f>
        <v>-2650219</v>
      </c>
      <c r="R3" s="18">
        <f>GASTO_E_T3</f>
        <v>76491317</v>
      </c>
      <c r="S3" s="18">
        <f>GASTO_E_T4</f>
        <v>45098544</v>
      </c>
      <c r="T3" s="18">
        <f>GASTO_E_T5</f>
        <v>44305224</v>
      </c>
      <c r="U3" s="18">
        <f>GASTO_E_T6</f>
        <v>31392773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2944970051</v>
      </c>
      <c r="Q4" s="18">
        <f>TOTAL_E_T2</f>
        <v>207108120</v>
      </c>
      <c r="R4" s="18">
        <f>TOTAL_E_T3</f>
        <v>3152078171</v>
      </c>
      <c r="S4" s="18">
        <f>TOTAL_E_T4</f>
        <v>2470004556</v>
      </c>
      <c r="T4" s="18">
        <f>TOTAL_E_T5</f>
        <v>2357640560</v>
      </c>
      <c r="U4" s="18">
        <f>TOTAL_E_T6</f>
        <v>682073615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7" zoomScale="90" zoomScaleNormal="90" workbookViewId="0">
      <selection activeCell="G58" sqref="G5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3288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UNIVERSIDAD AUTÓNOMA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3285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2865828515</v>
      </c>
      <c r="C9" s="70">
        <f t="shared" ref="C9:G9" si="0">SUM(C10,C19,C27,C37)</f>
        <v>209758339</v>
      </c>
      <c r="D9" s="70">
        <f t="shared" si="0"/>
        <v>3075586854</v>
      </c>
      <c r="E9" s="70">
        <f t="shared" si="0"/>
        <v>2424906012</v>
      </c>
      <c r="F9" s="70">
        <f t="shared" si="0"/>
        <v>2313335336</v>
      </c>
      <c r="G9" s="70">
        <f t="shared" si="0"/>
        <v>650680842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2865828515</v>
      </c>
      <c r="C19" s="71">
        <f t="shared" ref="C19" si="3">SUM(C20:C26)</f>
        <v>209758339</v>
      </c>
      <c r="D19" s="71">
        <f>SUM(D20:D26)</f>
        <v>3075586854</v>
      </c>
      <c r="E19" s="71">
        <f>SUM(E20:E26)</f>
        <v>2424906012</v>
      </c>
      <c r="F19" s="71">
        <f>SUM(F20:F26)</f>
        <v>2313335336</v>
      </c>
      <c r="G19" s="71">
        <f>SUM(G20:G26)</f>
        <v>650680842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2865828515</v>
      </c>
      <c r="C24" s="71">
        <v>209758339</v>
      </c>
      <c r="D24" s="71">
        <v>3075586854</v>
      </c>
      <c r="E24" s="71">
        <v>2424906012</v>
      </c>
      <c r="F24" s="71">
        <v>2313335336</v>
      </c>
      <c r="G24" s="72">
        <f t="shared" si="4"/>
        <v>650680842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0</v>
      </c>
      <c r="C27" s="71">
        <f t="shared" si="5"/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 t="shared" si="5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79141536</v>
      </c>
      <c r="C43" s="73">
        <f t="shared" ref="C43:G43" si="9">SUM(C44,C53,C61,C71)</f>
        <v>-2650219</v>
      </c>
      <c r="D43" s="73">
        <f t="shared" si="9"/>
        <v>76491317</v>
      </c>
      <c r="E43" s="73">
        <f t="shared" si="9"/>
        <v>45098544</v>
      </c>
      <c r="F43" s="73">
        <f t="shared" si="9"/>
        <v>44305224</v>
      </c>
      <c r="G43" s="73">
        <f t="shared" si="9"/>
        <v>31392773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79141536</v>
      </c>
      <c r="C53" s="71">
        <f>SUM(C54:C60)</f>
        <v>-2650219</v>
      </c>
      <c r="D53" s="71">
        <f>SUM(D54:D60)</f>
        <v>76491317</v>
      </c>
      <c r="E53" s="71">
        <f>SUM(E54:E60)</f>
        <v>45098544</v>
      </c>
      <c r="F53" s="71">
        <f>SUM(F54:F60)</f>
        <v>44305224</v>
      </c>
      <c r="G53" s="71">
        <f t="shared" ref="G53" si="12">SUM(G54:G60)</f>
        <v>31392773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79141536</v>
      </c>
      <c r="C58" s="71">
        <v>-2650219</v>
      </c>
      <c r="D58" s="71">
        <v>76491317</v>
      </c>
      <c r="E58" s="71">
        <v>45098544</v>
      </c>
      <c r="F58" s="71">
        <v>44305224</v>
      </c>
      <c r="G58" s="72">
        <f t="shared" si="13"/>
        <v>31392773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>SUM(C62:C70)</f>
        <v>0</v>
      </c>
      <c r="D61" s="71">
        <f>SUM(D62:D70)</f>
        <v>0</v>
      </c>
      <c r="E61" s="71">
        <f>SUM(E62:E70)</f>
        <v>0</v>
      </c>
      <c r="F61" s="71">
        <f>SUM(F62:F70)</f>
        <v>0</v>
      </c>
      <c r="G61" s="71">
        <f t="shared" ref="G61" si="14">SUM(G62:G70)</f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3298</v>
      </c>
      <c r="B71" s="74">
        <f t="shared" ref="B71:G71" si="16">SUM(B72:B75)</f>
        <v>0</v>
      </c>
      <c r="C71" s="74">
        <f t="shared" si="16"/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 t="shared" si="16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2944970051</v>
      </c>
      <c r="C77" s="73">
        <f t="shared" ref="C77:F77" si="18">C43+C9</f>
        <v>207108120</v>
      </c>
      <c r="D77" s="73">
        <f t="shared" si="18"/>
        <v>3152078171</v>
      </c>
      <c r="E77" s="73">
        <f t="shared" si="18"/>
        <v>2470004556</v>
      </c>
      <c r="F77" s="73">
        <f t="shared" si="18"/>
        <v>2357640560</v>
      </c>
      <c r="G77" s="73">
        <f>G43+G9</f>
        <v>682073615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2865828515</v>
      </c>
      <c r="Q2" s="18">
        <f>'Formato 6 c)'!C9</f>
        <v>209758339</v>
      </c>
      <c r="R2" s="18">
        <f>'Formato 6 c)'!D9</f>
        <v>3075586854</v>
      </c>
      <c r="S2" s="18">
        <f>'Formato 6 c)'!E9</f>
        <v>2424906012</v>
      </c>
      <c r="T2" s="18">
        <f>'Formato 6 c)'!F9</f>
        <v>2313335336</v>
      </c>
      <c r="U2" s="18">
        <f>'Formato 6 c)'!G9</f>
        <v>650680842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2865828515</v>
      </c>
      <c r="Q12" s="18">
        <f>'Formato 6 c)'!C19</f>
        <v>209758339</v>
      </c>
      <c r="R12" s="18">
        <f>'Formato 6 c)'!D19</f>
        <v>3075586854</v>
      </c>
      <c r="S12" s="18">
        <f>'Formato 6 c)'!E19</f>
        <v>2424906012</v>
      </c>
      <c r="T12" s="18">
        <f>'Formato 6 c)'!F19</f>
        <v>2313335336</v>
      </c>
      <c r="U12" s="18">
        <f>'Formato 6 c)'!G19</f>
        <v>650680842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2865828515</v>
      </c>
      <c r="Q17" s="18">
        <f>'Formato 6 c)'!C24</f>
        <v>209758339</v>
      </c>
      <c r="R17" s="18">
        <f>'Formato 6 c)'!D24</f>
        <v>3075586854</v>
      </c>
      <c r="S17" s="18">
        <f>'Formato 6 c)'!E24</f>
        <v>2424906012</v>
      </c>
      <c r="T17" s="18">
        <f>'Formato 6 c)'!F24</f>
        <v>2313335336</v>
      </c>
      <c r="U17" s="18">
        <f>'Formato 6 c)'!G24</f>
        <v>650680842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79141536</v>
      </c>
      <c r="Q35" s="18">
        <f>'Formato 6 c)'!C43</f>
        <v>-2650219</v>
      </c>
      <c r="R35" s="18">
        <f>'Formato 6 c)'!D43</f>
        <v>76491317</v>
      </c>
      <c r="S35" s="18">
        <f>'Formato 6 c)'!E43</f>
        <v>45098544</v>
      </c>
      <c r="T35" s="18">
        <f>'Formato 6 c)'!F43</f>
        <v>44305224</v>
      </c>
      <c r="U35" s="18">
        <f>'Formato 6 c)'!G43</f>
        <v>31392773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79141536</v>
      </c>
      <c r="Q45" s="18">
        <f>'Formato 6 c)'!C53</f>
        <v>-2650219</v>
      </c>
      <c r="R45" s="18">
        <f>'Formato 6 c)'!D53</f>
        <v>76491317</v>
      </c>
      <c r="S45" s="18">
        <f>'Formato 6 c)'!E53</f>
        <v>45098544</v>
      </c>
      <c r="T45" s="18">
        <f>'Formato 6 c)'!F53</f>
        <v>44305224</v>
      </c>
      <c r="U45" s="18">
        <f>'Formato 6 c)'!G53</f>
        <v>31392773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79141536</v>
      </c>
      <c r="Q50" s="18">
        <f>'Formato 6 c)'!C58</f>
        <v>-2650219</v>
      </c>
      <c r="R50" s="18">
        <f>'Formato 6 c)'!D58</f>
        <v>76491317</v>
      </c>
      <c r="S50" s="18">
        <f>'Formato 6 c)'!E58</f>
        <v>45098544</v>
      </c>
      <c r="T50" s="18">
        <f>'Formato 6 c)'!F58</f>
        <v>44305224</v>
      </c>
      <c r="U50" s="18">
        <f>'Formato 6 c)'!G58</f>
        <v>31392773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2944970051</v>
      </c>
      <c r="Q68" s="18">
        <f>'Formato 6 c)'!C77</f>
        <v>207108120</v>
      </c>
      <c r="R68" s="18">
        <f>'Formato 6 c)'!D77</f>
        <v>3152078171</v>
      </c>
      <c r="S68" s="18">
        <f>'Formato 6 c)'!E77</f>
        <v>2470004556</v>
      </c>
      <c r="T68" s="18">
        <f>'Formato 6 c)'!F77</f>
        <v>2357640560</v>
      </c>
      <c r="U68" s="18">
        <f>'Formato 6 c)'!G77</f>
        <v>682073615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828</v>
      </c>
    </row>
    <row r="6" spans="2:3" x14ac:dyDescent="0.25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AUTÓNOMA DEL ESTADO DE MORELOS, Gobierno del Estado de Morelos</v>
      </c>
    </row>
    <row r="7" spans="2:3" ht="14.25" x14ac:dyDescent="0.45">
      <c r="C7" t="str">
        <f>CONCATENATE(ENTE_PUBLICO," (a)")</f>
        <v>UNIVERSIDAD AUTÓNOMA DEL ESTADO DE MORELOS, Gobierno del Estado de Morelos (a)</v>
      </c>
    </row>
    <row r="8" spans="2:3" ht="27" customHeight="1" x14ac:dyDescent="0.45">
      <c r="B8" t="s">
        <v>794</v>
      </c>
      <c r="C8" s="24" t="s">
        <v>812</v>
      </c>
    </row>
    <row r="10" spans="2:3" ht="25.5" customHeight="1" x14ac:dyDescent="0.45">
      <c r="B10" t="s">
        <v>795</v>
      </c>
      <c r="C10" s="24" t="s">
        <v>1681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Cuernavaca, Gobierno del Estado de Morelos</v>
      </c>
    </row>
    <row r="12" spans="2:3" x14ac:dyDescent="0.25">
      <c r="B12" t="s">
        <v>793</v>
      </c>
      <c r="C12" s="24">
        <v>2020</v>
      </c>
    </row>
    <row r="14" spans="2:3" ht="14.25" x14ac:dyDescent="0.45">
      <c r="B14" t="s">
        <v>792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x14ac:dyDescent="0.25">
      <c r="D29" t="s">
        <v>3142</v>
      </c>
      <c r="E29" t="s">
        <v>3143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3144</v>
      </c>
      <c r="E32" t="s">
        <v>3145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4" zoomScale="90" zoomScaleNormal="90" workbookViewId="0">
      <selection activeCell="D30" sqref="D3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UNIVERSIDAD AUTÓNOMA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2140828599</v>
      </c>
      <c r="C9" s="66">
        <f t="shared" ref="C9:F9" si="0">SUM(C10,C11,C12,C15,C16,C19)</f>
        <v>167518269</v>
      </c>
      <c r="D9" s="66">
        <f t="shared" si="0"/>
        <v>2308346868</v>
      </c>
      <c r="E9" s="66">
        <f t="shared" si="0"/>
        <v>2137350479</v>
      </c>
      <c r="F9" s="66">
        <f t="shared" si="0"/>
        <v>2027375403</v>
      </c>
      <c r="G9" s="66">
        <f>SUM(G10,G11,G12,G15,G16,G19)</f>
        <v>170996389</v>
      </c>
    </row>
    <row r="10" spans="1:7" ht="14.25" x14ac:dyDescent="0.4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2140828599</v>
      </c>
      <c r="C11" s="67">
        <v>167518269</v>
      </c>
      <c r="D11" s="67">
        <v>2308346868</v>
      </c>
      <c r="E11" s="67">
        <v>2137350479</v>
      </c>
      <c r="F11" s="67">
        <v>2027375403</v>
      </c>
      <c r="G11" s="67">
        <f>D11-E11</f>
        <v>170996389</v>
      </c>
    </row>
    <row r="12" spans="1:7" ht="14.25" x14ac:dyDescent="0.4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>C17+C18</f>
        <v>0</v>
      </c>
      <c r="D16" s="67">
        <f>D17+D18</f>
        <v>0</v>
      </c>
      <c r="E16" s="67">
        <f>E17+E18</f>
        <v>0</v>
      </c>
      <c r="F16" s="67">
        <f>F17+F18</f>
        <v>0</v>
      </c>
      <c r="G16" s="67">
        <f t="shared" ref="G16" si="3">G17+G18</f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1048000</v>
      </c>
      <c r="C21" s="66">
        <f t="shared" ref="C21:F21" si="4">SUM(C22,C23,C24,C27,C28,C31)</f>
        <v>-3373317</v>
      </c>
      <c r="D21" s="66">
        <f t="shared" si="4"/>
        <v>7100083</v>
      </c>
      <c r="E21" s="66">
        <f t="shared" si="4"/>
        <v>7100083</v>
      </c>
      <c r="F21" s="66">
        <f t="shared" si="4"/>
        <v>7100083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1048000</v>
      </c>
      <c r="C23" s="67">
        <v>-3373317</v>
      </c>
      <c r="D23" s="67">
        <v>7100083</v>
      </c>
      <c r="E23" s="67">
        <v>7100083</v>
      </c>
      <c r="F23" s="67">
        <v>7100083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>C25+C26</f>
        <v>0</v>
      </c>
      <c r="D24" s="67">
        <f>D25+D26</f>
        <v>0</v>
      </c>
      <c r="E24" s="67">
        <f>E25+E26</f>
        <v>0</v>
      </c>
      <c r="F24" s="67">
        <f>F25+F26</f>
        <v>0</v>
      </c>
      <c r="G24" s="67">
        <f t="shared" ref="G24" si="5">G25+G26</f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>C29+C30</f>
        <v>0</v>
      </c>
      <c r="D28" s="67">
        <f>D29+D30</f>
        <v>0</v>
      </c>
      <c r="E28" s="67">
        <f>E29+E30</f>
        <v>0</v>
      </c>
      <c r="F28" s="67">
        <f>F29+F30</f>
        <v>0</v>
      </c>
      <c r="G28" s="67">
        <f t="shared" ref="G28" si="7">G29+G30</f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2141876599</v>
      </c>
      <c r="C33" s="66">
        <f t="shared" ref="C33:G33" si="9">C21+C9</f>
        <v>164144952</v>
      </c>
      <c r="D33" s="66">
        <f t="shared" si="9"/>
        <v>2315446951</v>
      </c>
      <c r="E33" s="66">
        <f t="shared" si="9"/>
        <v>2144450562</v>
      </c>
      <c r="F33" s="66">
        <f t="shared" si="9"/>
        <v>2034475486</v>
      </c>
      <c r="G33" s="66">
        <f t="shared" si="9"/>
        <v>170996389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2140828599</v>
      </c>
      <c r="Q2" s="18">
        <f>'Formato 6 d)'!C9</f>
        <v>167518269</v>
      </c>
      <c r="R2" s="18">
        <f>'Formato 6 d)'!D9</f>
        <v>2308346868</v>
      </c>
      <c r="S2" s="18">
        <f>'Formato 6 d)'!E9</f>
        <v>2137350479</v>
      </c>
      <c r="T2" s="18">
        <f>'Formato 6 d)'!F9</f>
        <v>2027375403</v>
      </c>
      <c r="U2" s="18">
        <f>'Formato 6 d)'!G9</f>
        <v>170996389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2140828599</v>
      </c>
      <c r="Q4" s="18">
        <f>'Formato 6 d)'!C11</f>
        <v>167518269</v>
      </c>
      <c r="R4" s="18">
        <f>'Formato 6 d)'!D11</f>
        <v>2308346868</v>
      </c>
      <c r="S4" s="18">
        <f>'Formato 6 d)'!E11</f>
        <v>2137350479</v>
      </c>
      <c r="T4" s="18">
        <f>'Formato 6 d)'!F11</f>
        <v>2027375403</v>
      </c>
      <c r="U4" s="18">
        <f>'Formato 6 d)'!G11</f>
        <v>170996389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1048000</v>
      </c>
      <c r="Q13" s="18">
        <f>'Formato 6 d)'!C21</f>
        <v>-3373317</v>
      </c>
      <c r="R13" s="18">
        <f>'Formato 6 d)'!D21</f>
        <v>7100083</v>
      </c>
      <c r="S13" s="18">
        <f>'Formato 6 d)'!E21</f>
        <v>7100083</v>
      </c>
      <c r="T13" s="18">
        <f>'Formato 6 d)'!F21</f>
        <v>7100083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1048000</v>
      </c>
      <c r="Q15" s="18">
        <f>'Formato 6 d)'!C23</f>
        <v>-3373317</v>
      </c>
      <c r="R15" s="18">
        <f>'Formato 6 d)'!D23</f>
        <v>7100083</v>
      </c>
      <c r="S15" s="18">
        <f>'Formato 6 d)'!E23</f>
        <v>7100083</v>
      </c>
      <c r="T15" s="18">
        <f>'Formato 6 d)'!F23</f>
        <v>7100083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2141876599</v>
      </c>
      <c r="Q24" s="18">
        <f>'Formato 6 d)'!C33</f>
        <v>164144952</v>
      </c>
      <c r="R24" s="18">
        <f>'Formato 6 d)'!D33</f>
        <v>2315446951</v>
      </c>
      <c r="S24" s="18">
        <f>'Formato 6 d)'!E33</f>
        <v>2144450562</v>
      </c>
      <c r="T24" s="18">
        <f>'Formato 6 d)'!F33</f>
        <v>2034475486</v>
      </c>
      <c r="U24" s="18">
        <f>'Formato 6 d)'!G33</f>
        <v>170996389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B1" zoomScale="85" zoomScaleNormal="85" zoomScalePageLayoutView="90" workbookViewId="0">
      <selection activeCell="G35" sqref="G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3287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ht="48" customHeight="1" x14ac:dyDescent="0.25">
      <c r="A7" s="169"/>
      <c r="B7" s="88" t="s">
        <v>3290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3074186854</v>
      </c>
      <c r="C8" s="59">
        <f t="shared" ref="C8:G8" si="0">SUM(C9:C20)</f>
        <v>3074186854</v>
      </c>
      <c r="D8" s="59">
        <f t="shared" si="0"/>
        <v>3074186854</v>
      </c>
      <c r="E8" s="59">
        <f t="shared" si="0"/>
        <v>3074186854</v>
      </c>
      <c r="F8" s="59">
        <f t="shared" si="0"/>
        <v>3074186854</v>
      </c>
      <c r="G8" s="59">
        <f t="shared" si="0"/>
        <v>3074186854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customHeight="1" x14ac:dyDescent="0.25">
      <c r="A15" s="53" t="s">
        <v>417</v>
      </c>
      <c r="B15" s="60">
        <v>639892822</v>
      </c>
      <c r="C15" s="60">
        <v>639892822</v>
      </c>
      <c r="D15" s="60">
        <v>639892822</v>
      </c>
      <c r="E15" s="60">
        <v>639892822</v>
      </c>
      <c r="F15" s="60">
        <v>639892822</v>
      </c>
      <c r="G15" s="60">
        <v>639892822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2434294032</v>
      </c>
      <c r="C19" s="60">
        <v>2434294032</v>
      </c>
      <c r="D19" s="60">
        <v>2434294032</v>
      </c>
      <c r="E19" s="60">
        <v>2434294032</v>
      </c>
      <c r="F19" s="60">
        <v>2434294032</v>
      </c>
      <c r="G19" s="60">
        <v>2434294032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107787000</v>
      </c>
      <c r="C22" s="61">
        <f t="shared" ref="C22:G22" si="1">SUM(C23:C27)</f>
        <v>107787000</v>
      </c>
      <c r="D22" s="61">
        <f t="shared" si="1"/>
        <v>107787000</v>
      </c>
      <c r="E22" s="61">
        <f t="shared" si="1"/>
        <v>107787000</v>
      </c>
      <c r="F22" s="61">
        <f t="shared" si="1"/>
        <v>107787000</v>
      </c>
      <c r="G22" s="61">
        <f t="shared" si="1"/>
        <v>107787000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customHeight="1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107787000</v>
      </c>
      <c r="C27" s="60">
        <v>107787000</v>
      </c>
      <c r="D27" s="60">
        <v>107787000</v>
      </c>
      <c r="E27" s="60">
        <v>107787000</v>
      </c>
      <c r="F27" s="60">
        <v>107787000</v>
      </c>
      <c r="G27" s="60">
        <v>107787000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3181973854</v>
      </c>
      <c r="C32" s="61">
        <f t="shared" ref="C32:F32" si="3">C29+C22+C8</f>
        <v>3181973854</v>
      </c>
      <c r="D32" s="61">
        <f t="shared" si="3"/>
        <v>3181973854</v>
      </c>
      <c r="E32" s="61">
        <f t="shared" si="3"/>
        <v>3181973854</v>
      </c>
      <c r="F32" s="61">
        <f t="shared" si="3"/>
        <v>3181973854</v>
      </c>
      <c r="G32" s="61">
        <f>G29+G22+G8</f>
        <v>3181973854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3074186854</v>
      </c>
      <c r="Q2" s="18">
        <f>'Formato 7 a)'!C8</f>
        <v>3074186854</v>
      </c>
      <c r="R2" s="18">
        <f>'Formato 7 a)'!D8</f>
        <v>3074186854</v>
      </c>
      <c r="S2" s="18">
        <f>'Formato 7 a)'!E8</f>
        <v>3074186854</v>
      </c>
      <c r="T2" s="18">
        <f>'Formato 7 a)'!F8</f>
        <v>3074186854</v>
      </c>
      <c r="U2" s="18">
        <f>'Formato 7 a)'!G8</f>
        <v>3074186854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639892822</v>
      </c>
      <c r="Q9" s="18">
        <f>'Formato 7 a)'!C15</f>
        <v>639892822</v>
      </c>
      <c r="R9" s="18">
        <f>'Formato 7 a)'!D15</f>
        <v>639892822</v>
      </c>
      <c r="S9" s="18">
        <f>'Formato 7 a)'!E15</f>
        <v>639892822</v>
      </c>
      <c r="T9" s="18">
        <f>'Formato 7 a)'!F15</f>
        <v>639892822</v>
      </c>
      <c r="U9" s="18">
        <f>'Formato 7 a)'!G15</f>
        <v>639892822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2434294032</v>
      </c>
      <c r="Q13" s="18">
        <f>'Formato 7 a)'!C19</f>
        <v>2434294032</v>
      </c>
      <c r="R13" s="18">
        <f>'Formato 7 a)'!D19</f>
        <v>2434294032</v>
      </c>
      <c r="S13" s="18">
        <f>'Formato 7 a)'!E19</f>
        <v>2434294032</v>
      </c>
      <c r="T13" s="18">
        <f>'Formato 7 a)'!F19</f>
        <v>2434294032</v>
      </c>
      <c r="U13" s="18">
        <f>'Formato 7 a)'!G19</f>
        <v>2434294032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107787000</v>
      </c>
      <c r="Q15" s="18">
        <f>'Formato 7 a)'!C22</f>
        <v>107787000</v>
      </c>
      <c r="R15" s="18">
        <f>'Formato 7 a)'!D22</f>
        <v>107787000</v>
      </c>
      <c r="S15" s="18">
        <f>'Formato 7 a)'!E22</f>
        <v>107787000</v>
      </c>
      <c r="T15" s="18">
        <f>'Formato 7 a)'!F22</f>
        <v>107787000</v>
      </c>
      <c r="U15" s="18">
        <f>'Formato 7 a)'!G22</f>
        <v>107787000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107787000</v>
      </c>
      <c r="Q20" s="18">
        <f>'Formato 7 a)'!C27</f>
        <v>107787000</v>
      </c>
      <c r="R20" s="18">
        <f>'Formato 7 a)'!D27</f>
        <v>107787000</v>
      </c>
      <c r="S20" s="18">
        <f>'Formato 7 a)'!E27</f>
        <v>107787000</v>
      </c>
      <c r="T20" s="18">
        <f>'Formato 7 a)'!F27</f>
        <v>107787000</v>
      </c>
      <c r="U20" s="18">
        <f>'Formato 7 a)'!G27</f>
        <v>107787000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3181973854</v>
      </c>
      <c r="Q23" s="18">
        <f>'Formato 7 a)'!C32</f>
        <v>3181973854</v>
      </c>
      <c r="R23" s="18">
        <f>'Formato 7 a)'!D32</f>
        <v>3181973854</v>
      </c>
      <c r="S23" s="18">
        <f>'Formato 7 a)'!E32</f>
        <v>3181973854</v>
      </c>
      <c r="T23" s="18">
        <f>'Formato 7 a)'!F32</f>
        <v>3181973854</v>
      </c>
      <c r="U23" s="18">
        <f>'Formato 7 a)'!G32</f>
        <v>3181973854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450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451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3141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customFormat="1" ht="48" customHeight="1" x14ac:dyDescent="0.25">
      <c r="A7" s="184"/>
      <c r="B7" s="88" t="s">
        <v>3290</v>
      </c>
      <c r="C7" s="182"/>
      <c r="D7" s="182"/>
      <c r="E7" s="182"/>
      <c r="F7" s="182"/>
      <c r="G7" s="182"/>
    </row>
    <row r="8" spans="1:7" x14ac:dyDescent="0.25">
      <c r="A8" s="52" t="s">
        <v>452</v>
      </c>
      <c r="B8" s="59">
        <f>SUM(B9:B17)</f>
        <v>3074186853.5599999</v>
      </c>
      <c r="C8" s="59">
        <f t="shared" ref="C8:G8" si="0">SUM(C9:C17)</f>
        <v>3074186853.5599999</v>
      </c>
      <c r="D8" s="59">
        <f t="shared" si="0"/>
        <v>3074186853.5599999</v>
      </c>
      <c r="E8" s="59">
        <f t="shared" si="0"/>
        <v>3074186853.5599999</v>
      </c>
      <c r="F8" s="59">
        <f t="shared" si="0"/>
        <v>3074186853.5599999</v>
      </c>
      <c r="G8" s="59">
        <f t="shared" si="0"/>
        <v>3074186853.5599999</v>
      </c>
    </row>
    <row r="9" spans="1:7" x14ac:dyDescent="0.25">
      <c r="A9" s="53" t="s">
        <v>453</v>
      </c>
      <c r="B9" s="60">
        <v>2226218773</v>
      </c>
      <c r="C9" s="60">
        <v>2226218773</v>
      </c>
      <c r="D9" s="60">
        <v>2226218773</v>
      </c>
      <c r="E9" s="60">
        <v>2226218773</v>
      </c>
      <c r="F9" s="60">
        <v>2226218773</v>
      </c>
      <c r="G9" s="60">
        <v>2226218773</v>
      </c>
    </row>
    <row r="10" spans="1:7" x14ac:dyDescent="0.25">
      <c r="A10" s="53" t="s">
        <v>454</v>
      </c>
      <c r="B10" s="60">
        <v>60796235</v>
      </c>
      <c r="C10" s="60">
        <v>60796235</v>
      </c>
      <c r="D10" s="60">
        <v>60796235</v>
      </c>
      <c r="E10" s="60">
        <v>60796235</v>
      </c>
      <c r="F10" s="60">
        <v>60796235</v>
      </c>
      <c r="G10" s="60">
        <v>60796235</v>
      </c>
    </row>
    <row r="11" spans="1:7" x14ac:dyDescent="0.25">
      <c r="A11" s="53" t="s">
        <v>455</v>
      </c>
      <c r="B11" s="60">
        <v>177641628</v>
      </c>
      <c r="C11" s="60">
        <v>177641628</v>
      </c>
      <c r="D11" s="60">
        <v>177641628</v>
      </c>
      <c r="E11" s="60">
        <v>177641628</v>
      </c>
      <c r="F11" s="60">
        <v>177641628</v>
      </c>
      <c r="G11" s="60">
        <v>177641628</v>
      </c>
    </row>
    <row r="12" spans="1:7" x14ac:dyDescent="0.25">
      <c r="A12" s="53" t="s">
        <v>456</v>
      </c>
      <c r="B12" s="60">
        <v>2403960</v>
      </c>
      <c r="C12" s="60">
        <v>2403960</v>
      </c>
      <c r="D12" s="60">
        <v>2403960</v>
      </c>
      <c r="E12" s="60">
        <v>2403960</v>
      </c>
      <c r="F12" s="60">
        <v>2403960</v>
      </c>
      <c r="G12" s="60">
        <v>2403960</v>
      </c>
    </row>
    <row r="13" spans="1:7" x14ac:dyDescent="0.25">
      <c r="A13" s="53" t="s">
        <v>457</v>
      </c>
      <c r="B13" s="60">
        <v>16271956</v>
      </c>
      <c r="C13" s="60">
        <v>16271956</v>
      </c>
      <c r="D13" s="60">
        <v>16271956</v>
      </c>
      <c r="E13" s="60">
        <v>16271956</v>
      </c>
      <c r="F13" s="60">
        <v>16271956</v>
      </c>
      <c r="G13" s="60">
        <v>16271956</v>
      </c>
    </row>
    <row r="14" spans="1:7" x14ac:dyDescent="0.25">
      <c r="A14" s="53" t="s">
        <v>458</v>
      </c>
      <c r="B14" s="60">
        <v>3713000</v>
      </c>
      <c r="C14" s="60">
        <v>3713000</v>
      </c>
      <c r="D14" s="60">
        <v>3713000</v>
      </c>
      <c r="E14" s="60">
        <v>3713000</v>
      </c>
      <c r="F14" s="60">
        <v>3713000</v>
      </c>
      <c r="G14" s="60">
        <v>3713000</v>
      </c>
    </row>
    <row r="15" spans="1:7" x14ac:dyDescent="0.25">
      <c r="A15" s="53" t="s">
        <v>459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461</v>
      </c>
      <c r="B17" s="60">
        <v>587141301.55999994</v>
      </c>
      <c r="C17" s="60">
        <v>587141301.55999994</v>
      </c>
      <c r="D17" s="60">
        <v>587141301.55999994</v>
      </c>
      <c r="E17" s="60">
        <v>587141301.55999994</v>
      </c>
      <c r="F17" s="60">
        <v>587141301.55999994</v>
      </c>
      <c r="G17" s="60">
        <v>587141301.55999994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462</v>
      </c>
      <c r="B19" s="61">
        <f>SUM(B20:B28)</f>
        <v>107787000</v>
      </c>
      <c r="C19" s="61">
        <f t="shared" ref="C19:G19" si="1">SUM(C20:C28)</f>
        <v>107787000</v>
      </c>
      <c r="D19" s="61">
        <f t="shared" si="1"/>
        <v>107787000</v>
      </c>
      <c r="E19" s="61">
        <f t="shared" si="1"/>
        <v>107787000</v>
      </c>
      <c r="F19" s="61">
        <f t="shared" si="1"/>
        <v>107787000</v>
      </c>
      <c r="G19" s="61">
        <f t="shared" si="1"/>
        <v>107787000</v>
      </c>
    </row>
    <row r="20" spans="1:7" x14ac:dyDescent="0.25">
      <c r="A20" s="53" t="s">
        <v>453</v>
      </c>
      <c r="B20" s="60">
        <v>10480000</v>
      </c>
      <c r="C20" s="60">
        <v>10480000</v>
      </c>
      <c r="D20" s="60">
        <v>10480000</v>
      </c>
      <c r="E20" s="60">
        <v>10480000</v>
      </c>
      <c r="F20" s="60">
        <v>10480000</v>
      </c>
      <c r="G20" s="60">
        <v>10480000</v>
      </c>
    </row>
    <row r="21" spans="1:7" x14ac:dyDescent="0.25">
      <c r="A21" s="53" t="s">
        <v>454</v>
      </c>
      <c r="B21" s="60">
        <v>11542614</v>
      </c>
      <c r="C21" s="60">
        <v>11542614</v>
      </c>
      <c r="D21" s="60">
        <v>11542614</v>
      </c>
      <c r="E21" s="60">
        <v>11542614</v>
      </c>
      <c r="F21" s="60">
        <v>11542614</v>
      </c>
      <c r="G21" s="60">
        <v>11542614</v>
      </c>
    </row>
    <row r="22" spans="1:7" x14ac:dyDescent="0.25">
      <c r="A22" s="53" t="s">
        <v>455</v>
      </c>
      <c r="B22" s="60">
        <v>38870456</v>
      </c>
      <c r="C22" s="60">
        <v>38870456</v>
      </c>
      <c r="D22" s="60">
        <v>38870456</v>
      </c>
      <c r="E22" s="60">
        <v>38870456</v>
      </c>
      <c r="F22" s="60">
        <v>38870456</v>
      </c>
      <c r="G22" s="60">
        <v>38870456</v>
      </c>
    </row>
    <row r="23" spans="1:7" x14ac:dyDescent="0.25">
      <c r="A23" s="53" t="s">
        <v>456</v>
      </c>
      <c r="B23" s="60">
        <v>10197828</v>
      </c>
      <c r="C23" s="60">
        <v>10197828</v>
      </c>
      <c r="D23" s="60">
        <v>10197828</v>
      </c>
      <c r="E23" s="60">
        <v>10197828</v>
      </c>
      <c r="F23" s="60">
        <v>10197828</v>
      </c>
      <c r="G23" s="60">
        <v>10197828</v>
      </c>
    </row>
    <row r="24" spans="1:7" x14ac:dyDescent="0.25">
      <c r="A24" s="53" t="s">
        <v>457</v>
      </c>
      <c r="B24" s="60">
        <v>24408835</v>
      </c>
      <c r="C24" s="60">
        <v>24408835</v>
      </c>
      <c r="D24" s="60">
        <v>24408835</v>
      </c>
      <c r="E24" s="60">
        <v>24408835</v>
      </c>
      <c r="F24" s="60">
        <v>24408835</v>
      </c>
      <c r="G24" s="60">
        <v>24408835</v>
      </c>
    </row>
    <row r="25" spans="1:7" x14ac:dyDescent="0.25">
      <c r="A25" s="53" t="s">
        <v>458</v>
      </c>
      <c r="B25" s="60">
        <v>12287267</v>
      </c>
      <c r="C25" s="60">
        <v>12287267</v>
      </c>
      <c r="D25" s="60">
        <v>12287267</v>
      </c>
      <c r="E25" s="60">
        <v>12287267</v>
      </c>
      <c r="F25" s="60">
        <v>12287267</v>
      </c>
      <c r="G25" s="60">
        <v>12287267</v>
      </c>
    </row>
    <row r="26" spans="1:7" x14ac:dyDescent="0.25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464</v>
      </c>
      <c r="B30" s="61">
        <f>B8+B19</f>
        <v>3181973853.5599999</v>
      </c>
      <c r="C30" s="61">
        <f t="shared" ref="C30:G30" si="2">C8+C19</f>
        <v>3181973853.5599999</v>
      </c>
      <c r="D30" s="61">
        <f t="shared" si="2"/>
        <v>3181973853.5599999</v>
      </c>
      <c r="E30" s="61">
        <f t="shared" si="2"/>
        <v>3181973853.5599999</v>
      </c>
      <c r="F30" s="61">
        <f t="shared" si="2"/>
        <v>3181973853.5599999</v>
      </c>
      <c r="G30" s="61">
        <f t="shared" si="2"/>
        <v>3181973853.5599999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3074186853.5599999</v>
      </c>
      <c r="Q2" s="18">
        <f>'Formato 7 b)'!C8</f>
        <v>3074186853.5599999</v>
      </c>
      <c r="R2" s="18">
        <f>'Formato 7 b)'!D8</f>
        <v>3074186853.5599999</v>
      </c>
      <c r="S2" s="18">
        <f>'Formato 7 b)'!E8</f>
        <v>3074186853.5599999</v>
      </c>
      <c r="T2" s="18">
        <f>'Formato 7 b)'!F8</f>
        <v>3074186853.5599999</v>
      </c>
      <c r="U2" s="18">
        <f>'Formato 7 b)'!G8</f>
        <v>3074186853.5599999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2226218773</v>
      </c>
      <c r="Q3" s="18">
        <f>'Formato 7 b)'!C9</f>
        <v>2226218773</v>
      </c>
      <c r="R3" s="18">
        <f>'Formato 7 b)'!D9</f>
        <v>2226218773</v>
      </c>
      <c r="S3" s="18">
        <f>'Formato 7 b)'!E9</f>
        <v>2226218773</v>
      </c>
      <c r="T3" s="18">
        <f>'Formato 7 b)'!F9</f>
        <v>2226218773</v>
      </c>
      <c r="U3" s="18">
        <f>'Formato 7 b)'!G9</f>
        <v>2226218773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60796235</v>
      </c>
      <c r="Q4" s="18">
        <f>'Formato 7 b)'!C10</f>
        <v>60796235</v>
      </c>
      <c r="R4" s="18">
        <f>'Formato 7 b)'!D10</f>
        <v>60796235</v>
      </c>
      <c r="S4" s="18">
        <f>'Formato 7 b)'!E10</f>
        <v>60796235</v>
      </c>
      <c r="T4" s="18">
        <f>'Formato 7 b)'!F10</f>
        <v>60796235</v>
      </c>
      <c r="U4" s="18">
        <f>'Formato 7 b)'!G10</f>
        <v>60796235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177641628</v>
      </c>
      <c r="Q5" s="18">
        <f>'Formato 7 b)'!C11</f>
        <v>177641628</v>
      </c>
      <c r="R5" s="18">
        <f>'Formato 7 b)'!D11</f>
        <v>177641628</v>
      </c>
      <c r="S5" s="18">
        <f>'Formato 7 b)'!E11</f>
        <v>177641628</v>
      </c>
      <c r="T5" s="18">
        <f>'Formato 7 b)'!F11</f>
        <v>177641628</v>
      </c>
      <c r="U5" s="18">
        <f>'Formato 7 b)'!G11</f>
        <v>177641628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2403960</v>
      </c>
      <c r="Q6" s="18">
        <f>'Formato 7 b)'!C12</f>
        <v>2403960</v>
      </c>
      <c r="R6" s="18">
        <f>'Formato 7 b)'!D12</f>
        <v>2403960</v>
      </c>
      <c r="S6" s="18">
        <f>'Formato 7 b)'!E12</f>
        <v>2403960</v>
      </c>
      <c r="T6" s="18">
        <f>'Formato 7 b)'!F12</f>
        <v>2403960</v>
      </c>
      <c r="U6" s="18">
        <f>'Formato 7 b)'!G12</f>
        <v>2403960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16271956</v>
      </c>
      <c r="Q7" s="18">
        <f>'Formato 7 b)'!C13</f>
        <v>16271956</v>
      </c>
      <c r="R7" s="18">
        <f>'Formato 7 b)'!D13</f>
        <v>16271956</v>
      </c>
      <c r="S7" s="18">
        <f>'Formato 7 b)'!E13</f>
        <v>16271956</v>
      </c>
      <c r="T7" s="18">
        <f>'Formato 7 b)'!F13</f>
        <v>16271956</v>
      </c>
      <c r="U7" s="18">
        <f>'Formato 7 b)'!G13</f>
        <v>16271956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3713000</v>
      </c>
      <c r="Q8" s="18">
        <f>'Formato 7 b)'!C14</f>
        <v>3713000</v>
      </c>
      <c r="R8" s="18">
        <f>'Formato 7 b)'!D14</f>
        <v>3713000</v>
      </c>
      <c r="S8" s="18">
        <f>'Formato 7 b)'!E14</f>
        <v>3713000</v>
      </c>
      <c r="T8" s="18">
        <f>'Formato 7 b)'!F14</f>
        <v>3713000</v>
      </c>
      <c r="U8" s="18">
        <f>'Formato 7 b)'!G14</f>
        <v>3713000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587141301.55999994</v>
      </c>
      <c r="Q11" s="18">
        <f>'Formato 7 b)'!C17</f>
        <v>587141301.55999994</v>
      </c>
      <c r="R11" s="18">
        <f>'Formato 7 b)'!D17</f>
        <v>587141301.55999994</v>
      </c>
      <c r="S11" s="18">
        <f>'Formato 7 b)'!E17</f>
        <v>587141301.55999994</v>
      </c>
      <c r="T11" s="18">
        <f>'Formato 7 b)'!F17</f>
        <v>587141301.55999994</v>
      </c>
      <c r="U11" s="18">
        <f>'Formato 7 b)'!G17</f>
        <v>587141301.55999994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107787000</v>
      </c>
      <c r="Q12" s="18">
        <f>'Formato 7 b)'!C19</f>
        <v>107787000</v>
      </c>
      <c r="R12" s="18">
        <f>'Formato 7 b)'!D19</f>
        <v>107787000</v>
      </c>
      <c r="S12" s="18">
        <f>'Formato 7 b)'!E19</f>
        <v>107787000</v>
      </c>
      <c r="T12" s="18">
        <f>'Formato 7 b)'!F19</f>
        <v>107787000</v>
      </c>
      <c r="U12" s="18">
        <f>'Formato 7 b)'!G19</f>
        <v>107787000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10480000</v>
      </c>
      <c r="Q13" s="18">
        <f>'Formato 7 b)'!C20</f>
        <v>10480000</v>
      </c>
      <c r="R13" s="18">
        <f>'Formato 7 b)'!D20</f>
        <v>10480000</v>
      </c>
      <c r="S13" s="18">
        <f>'Formato 7 b)'!E20</f>
        <v>10480000</v>
      </c>
      <c r="T13" s="18">
        <f>'Formato 7 b)'!F20</f>
        <v>10480000</v>
      </c>
      <c r="U13" s="18">
        <f>'Formato 7 b)'!G20</f>
        <v>10480000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11542614</v>
      </c>
      <c r="Q14" s="18">
        <f>'Formato 7 b)'!C21</f>
        <v>11542614</v>
      </c>
      <c r="R14" s="18">
        <f>'Formato 7 b)'!D21</f>
        <v>11542614</v>
      </c>
      <c r="S14" s="18">
        <f>'Formato 7 b)'!E21</f>
        <v>11542614</v>
      </c>
      <c r="T14" s="18">
        <f>'Formato 7 b)'!F21</f>
        <v>11542614</v>
      </c>
      <c r="U14" s="18">
        <f>'Formato 7 b)'!G21</f>
        <v>11542614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38870456</v>
      </c>
      <c r="Q15" s="18">
        <f>'Formato 7 b)'!C22</f>
        <v>38870456</v>
      </c>
      <c r="R15" s="18">
        <f>'Formato 7 b)'!D22</f>
        <v>38870456</v>
      </c>
      <c r="S15" s="18">
        <f>'Formato 7 b)'!E22</f>
        <v>38870456</v>
      </c>
      <c r="T15" s="18">
        <f>'Formato 7 b)'!F22</f>
        <v>38870456</v>
      </c>
      <c r="U15" s="18">
        <f>'Formato 7 b)'!G22</f>
        <v>38870456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10197828</v>
      </c>
      <c r="Q16" s="18">
        <f>'Formato 7 b)'!C23</f>
        <v>10197828</v>
      </c>
      <c r="R16" s="18">
        <f>'Formato 7 b)'!D23</f>
        <v>10197828</v>
      </c>
      <c r="S16" s="18">
        <f>'Formato 7 b)'!E23</f>
        <v>10197828</v>
      </c>
      <c r="T16" s="18">
        <f>'Formato 7 b)'!F23</f>
        <v>10197828</v>
      </c>
      <c r="U16" s="18">
        <f>'Formato 7 b)'!G23</f>
        <v>10197828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24408835</v>
      </c>
      <c r="Q17" s="18">
        <f>'Formato 7 b)'!C24</f>
        <v>24408835</v>
      </c>
      <c r="R17" s="18">
        <f>'Formato 7 b)'!D24</f>
        <v>24408835</v>
      </c>
      <c r="S17" s="18">
        <f>'Formato 7 b)'!E24</f>
        <v>24408835</v>
      </c>
      <c r="T17" s="18">
        <f>'Formato 7 b)'!F24</f>
        <v>24408835</v>
      </c>
      <c r="U17" s="18">
        <f>'Formato 7 b)'!G24</f>
        <v>24408835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12287267</v>
      </c>
      <c r="Q18" s="18">
        <f>'Formato 7 b)'!C25</f>
        <v>12287267</v>
      </c>
      <c r="R18" s="18">
        <f>'Formato 7 b)'!D25</f>
        <v>12287267</v>
      </c>
      <c r="S18" s="18">
        <f>'Formato 7 b)'!E25</f>
        <v>12287267</v>
      </c>
      <c r="T18" s="18">
        <f>'Formato 7 b)'!F25</f>
        <v>12287267</v>
      </c>
      <c r="U18" s="18">
        <f>'Formato 7 b)'!G25</f>
        <v>12287267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3181973853.5599999</v>
      </c>
      <c r="Q22" s="18">
        <f>'Formato 7 b)'!C30</f>
        <v>3181973853.5599999</v>
      </c>
      <c r="R22" s="18">
        <f>'Formato 7 b)'!D30</f>
        <v>3181973853.5599999</v>
      </c>
      <c r="S22" s="18">
        <f>'Formato 7 b)'!E30</f>
        <v>3181973853.5599999</v>
      </c>
      <c r="T22" s="18">
        <f>'Formato 7 b)'!F30</f>
        <v>3181973853.5599999</v>
      </c>
      <c r="U22" s="18">
        <f>'Formato 7 b)'!G30</f>
        <v>3181973853.5599999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22" zoomScale="90" zoomScaleNormal="90" workbookViewId="0">
      <selection activeCell="B36" sqref="B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465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466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3287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3293</v>
      </c>
    </row>
    <row r="7" spans="1:7" x14ac:dyDescent="0.25">
      <c r="A7" s="52" t="s">
        <v>467</v>
      </c>
      <c r="B7" s="59">
        <f>SUM(B8:B19)</f>
        <v>2048963772</v>
      </c>
      <c r="C7" s="59">
        <f t="shared" ref="C7:G7" si="0">SUM(C8:C19)</f>
        <v>2127451495</v>
      </c>
      <c r="D7" s="59">
        <f t="shared" si="0"/>
        <v>2088208263</v>
      </c>
      <c r="E7" s="59">
        <f t="shared" si="0"/>
        <v>2391135940</v>
      </c>
      <c r="F7" s="59">
        <f t="shared" si="0"/>
        <v>2299811281</v>
      </c>
      <c r="G7" s="59">
        <f t="shared" si="0"/>
        <v>1623534950</v>
      </c>
    </row>
    <row r="8" spans="1:7" x14ac:dyDescent="0.25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471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474</v>
      </c>
      <c r="B14" s="60">
        <v>204967024</v>
      </c>
      <c r="C14" s="60">
        <v>334499462</v>
      </c>
      <c r="D14" s="60">
        <v>238213451</v>
      </c>
      <c r="E14" s="60">
        <v>221419424</v>
      </c>
      <c r="F14" s="60">
        <v>209002902</v>
      </c>
      <c r="G14" s="60">
        <v>120294211</v>
      </c>
    </row>
    <row r="15" spans="1:7" x14ac:dyDescent="0.25">
      <c r="A15" s="53" t="s">
        <v>475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3297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477</v>
      </c>
      <c r="B18" s="60">
        <v>1738683162</v>
      </c>
      <c r="C18" s="60">
        <v>1792952033</v>
      </c>
      <c r="D18" s="60">
        <v>1849994812</v>
      </c>
      <c r="E18" s="60">
        <v>2169716516</v>
      </c>
      <c r="F18" s="60">
        <v>2090808379</v>
      </c>
      <c r="G18" s="60">
        <v>1503240739</v>
      </c>
    </row>
    <row r="19" spans="1:7" x14ac:dyDescent="0.25">
      <c r="A19" s="53" t="s">
        <v>478</v>
      </c>
      <c r="B19" s="60">
        <v>105313586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19829295</v>
      </c>
    </row>
    <row r="22" spans="1:7" x14ac:dyDescent="0.25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19829295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485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486</v>
      </c>
      <c r="B31" s="61">
        <f>B7+B21+B28</f>
        <v>2048963772</v>
      </c>
      <c r="C31" s="61">
        <f t="shared" ref="C31:G31" si="3">C7+C21+C28</f>
        <v>2127451495</v>
      </c>
      <c r="D31" s="61">
        <f t="shared" si="3"/>
        <v>2088208263</v>
      </c>
      <c r="E31" s="61">
        <f t="shared" si="3"/>
        <v>2391135940</v>
      </c>
      <c r="F31" s="61">
        <f t="shared" si="3"/>
        <v>2299811281</v>
      </c>
      <c r="G31" s="61">
        <f t="shared" si="3"/>
        <v>1643364245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488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3291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3292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2048963772</v>
      </c>
      <c r="Q2" s="18">
        <f>'Formato 7 c)'!C7</f>
        <v>2127451495</v>
      </c>
      <c r="R2" s="18">
        <f>'Formato 7 c)'!D7</f>
        <v>2088208263</v>
      </c>
      <c r="S2" s="18">
        <f>'Formato 7 c)'!E7</f>
        <v>2391135940</v>
      </c>
      <c r="T2" s="18">
        <f>'Formato 7 c)'!F7</f>
        <v>2299811281</v>
      </c>
      <c r="U2" s="18">
        <f>'Formato 7 c)'!G7</f>
        <v>1623534950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204967024</v>
      </c>
      <c r="Q9" s="18">
        <f>'Formato 7 c)'!C14</f>
        <v>334499462</v>
      </c>
      <c r="R9" s="18">
        <f>'Formato 7 c)'!D14</f>
        <v>238213451</v>
      </c>
      <c r="S9" s="18">
        <f>'Formato 7 c)'!E14</f>
        <v>221419424</v>
      </c>
      <c r="T9" s="18">
        <f>'Formato 7 c)'!F14</f>
        <v>209002902</v>
      </c>
      <c r="U9" s="18">
        <f>'Formato 7 c)'!G14</f>
        <v>120294211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1738683162</v>
      </c>
      <c r="Q13" s="18">
        <f>'Formato 7 c)'!C18</f>
        <v>1792952033</v>
      </c>
      <c r="R13" s="18">
        <f>'Formato 7 c)'!D18</f>
        <v>1849994812</v>
      </c>
      <c r="S13" s="18">
        <f>'Formato 7 c)'!E18</f>
        <v>2169716516</v>
      </c>
      <c r="T13" s="18">
        <f>'Formato 7 c)'!F18</f>
        <v>2090808379</v>
      </c>
      <c r="U13" s="18">
        <f>'Formato 7 c)'!G18</f>
        <v>1503240739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105313586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19829295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19829295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2048963772</v>
      </c>
      <c r="Q23" s="18">
        <f>'Formato 7 c)'!C31</f>
        <v>2127451495</v>
      </c>
      <c r="R23" s="18">
        <f>'Formato 7 c)'!D31</f>
        <v>2088208263</v>
      </c>
      <c r="S23" s="18">
        <f>'Formato 7 c)'!E31</f>
        <v>2391135940</v>
      </c>
      <c r="T23" s="18">
        <f>'Formato 7 c)'!F31</f>
        <v>2299811281</v>
      </c>
      <c r="U23" s="18">
        <f>'Formato 7 c)'!G31</f>
        <v>1643364245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489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490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3141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3294</v>
      </c>
    </row>
    <row r="7" spans="1:7" ht="14.25" x14ac:dyDescent="0.45">
      <c r="A7" s="52" t="s">
        <v>491</v>
      </c>
      <c r="B7" s="59">
        <f>SUM(B8:B16)</f>
        <v>2330188105</v>
      </c>
      <c r="C7" s="59">
        <f t="shared" ref="C7:G7" si="0">SUM(C8:C16)</f>
        <v>2360384258</v>
      </c>
      <c r="D7" s="59">
        <f t="shared" si="0"/>
        <v>2619990745</v>
      </c>
      <c r="E7" s="59">
        <f t="shared" si="0"/>
        <v>2437344897</v>
      </c>
      <c r="F7" s="59">
        <f t="shared" si="0"/>
        <v>2468257623</v>
      </c>
      <c r="G7" s="59">
        <f t="shared" si="0"/>
        <v>1660438141</v>
      </c>
    </row>
    <row r="8" spans="1:7" x14ac:dyDescent="0.25">
      <c r="A8" s="53" t="s">
        <v>453</v>
      </c>
      <c r="B8" s="60">
        <v>1686535256</v>
      </c>
      <c r="C8" s="60">
        <v>1591084916</v>
      </c>
      <c r="D8" s="60">
        <v>1761338699</v>
      </c>
      <c r="E8" s="60">
        <v>1704750737</v>
      </c>
      <c r="F8" s="60">
        <v>1780040341</v>
      </c>
      <c r="G8" s="60">
        <v>1441348894</v>
      </c>
    </row>
    <row r="9" spans="1:7" x14ac:dyDescent="0.25">
      <c r="A9" s="53" t="s">
        <v>454</v>
      </c>
      <c r="B9" s="60">
        <v>51961622</v>
      </c>
      <c r="C9" s="60">
        <v>54908095</v>
      </c>
      <c r="D9" s="60">
        <v>25386305</v>
      </c>
      <c r="E9" s="60">
        <v>17215928</v>
      </c>
      <c r="F9" s="60">
        <v>26607829</v>
      </c>
      <c r="G9" s="60">
        <v>12940036</v>
      </c>
    </row>
    <row r="10" spans="1:7" x14ac:dyDescent="0.25">
      <c r="A10" s="53" t="s">
        <v>455</v>
      </c>
      <c r="B10" s="60">
        <v>256950239</v>
      </c>
      <c r="C10" s="60">
        <v>253190215</v>
      </c>
      <c r="D10" s="60">
        <v>207490225</v>
      </c>
      <c r="E10" s="60">
        <v>153401032</v>
      </c>
      <c r="F10" s="60">
        <v>128012582</v>
      </c>
      <c r="G10" s="60">
        <v>78624641</v>
      </c>
    </row>
    <row r="11" spans="1:7" x14ac:dyDescent="0.25">
      <c r="A11" s="53" t="s">
        <v>456</v>
      </c>
      <c r="B11" s="60">
        <v>0</v>
      </c>
      <c r="C11" s="60">
        <v>245923431</v>
      </c>
      <c r="D11" s="60">
        <v>308036526</v>
      </c>
      <c r="E11" s="60">
        <v>333476074</v>
      </c>
      <c r="F11" s="60">
        <v>333810891</v>
      </c>
      <c r="G11" s="60">
        <v>181347</v>
      </c>
    </row>
    <row r="12" spans="1:7" x14ac:dyDescent="0.25">
      <c r="A12" s="53" t="s">
        <v>457</v>
      </c>
      <c r="B12" s="60">
        <v>49515072</v>
      </c>
      <c r="C12" s="60">
        <v>13153453</v>
      </c>
      <c r="D12" s="60">
        <v>4577837</v>
      </c>
      <c r="E12" s="60">
        <v>8207386</v>
      </c>
      <c r="F12" s="60">
        <v>4221457</v>
      </c>
      <c r="G12" s="60">
        <v>2448511</v>
      </c>
    </row>
    <row r="13" spans="1:7" x14ac:dyDescent="0.25">
      <c r="A13" s="53" t="s">
        <v>458</v>
      </c>
      <c r="B13" s="60">
        <v>192061759</v>
      </c>
      <c r="C13" s="60">
        <v>141238594</v>
      </c>
      <c r="D13" s="60">
        <v>67988190</v>
      </c>
      <c r="E13" s="60">
        <v>13210943</v>
      </c>
      <c r="F13" s="60">
        <v>1118195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93164157</v>
      </c>
      <c r="C16" s="60">
        <v>60885554</v>
      </c>
      <c r="D16" s="60">
        <v>245172963</v>
      </c>
      <c r="E16" s="60">
        <v>207082797</v>
      </c>
      <c r="F16" s="60">
        <v>194446328</v>
      </c>
      <c r="G16" s="60">
        <v>124894712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492</v>
      </c>
      <c r="B18" s="61">
        <f>SUM(B19:B27)</f>
        <v>0</v>
      </c>
      <c r="C18" s="61">
        <f t="shared" ref="C18:G18" si="1">SUM(C19:C27)</f>
        <v>114591198</v>
      </c>
      <c r="D18" s="61">
        <f t="shared" si="1"/>
        <v>122032647</v>
      </c>
      <c r="E18" s="61">
        <f t="shared" si="1"/>
        <v>109457826</v>
      </c>
      <c r="F18" s="61">
        <f t="shared" si="1"/>
        <v>76147352</v>
      </c>
      <c r="G18" s="61">
        <f t="shared" si="1"/>
        <v>21423117</v>
      </c>
    </row>
    <row r="19" spans="1:7" x14ac:dyDescent="0.25">
      <c r="A19" s="53" t="s">
        <v>453</v>
      </c>
      <c r="B19" s="60">
        <v>0</v>
      </c>
      <c r="C19" s="60">
        <v>25004102</v>
      </c>
      <c r="D19" s="60">
        <v>8893045</v>
      </c>
      <c r="E19" s="60">
        <v>12914362</v>
      </c>
      <c r="F19" s="60">
        <v>11683853</v>
      </c>
      <c r="G19" s="60">
        <v>3587104</v>
      </c>
    </row>
    <row r="20" spans="1:7" x14ac:dyDescent="0.25">
      <c r="A20" s="53" t="s">
        <v>454</v>
      </c>
      <c r="B20" s="60">
        <v>0</v>
      </c>
      <c r="C20" s="60">
        <v>13966053</v>
      </c>
      <c r="D20" s="60">
        <v>10612258</v>
      </c>
      <c r="E20" s="60">
        <v>10518108</v>
      </c>
      <c r="F20" s="60">
        <v>5653539</v>
      </c>
      <c r="G20" s="60">
        <v>1435866</v>
      </c>
    </row>
    <row r="21" spans="1:7" x14ac:dyDescent="0.25">
      <c r="A21" s="53" t="s">
        <v>455</v>
      </c>
      <c r="B21" s="60">
        <v>0</v>
      </c>
      <c r="C21" s="60">
        <v>30121508</v>
      </c>
      <c r="D21" s="60">
        <v>27747312</v>
      </c>
      <c r="E21" s="60">
        <v>16757543</v>
      </c>
      <c r="F21" s="60">
        <v>35622783</v>
      </c>
      <c r="G21" s="60">
        <v>169856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10823228</v>
      </c>
      <c r="F22" s="60">
        <v>5659324</v>
      </c>
      <c r="G22" s="60">
        <v>5250001</v>
      </c>
    </row>
    <row r="23" spans="1:7" x14ac:dyDescent="0.25">
      <c r="A23" s="53" t="s">
        <v>457</v>
      </c>
      <c r="B23" s="60">
        <v>0</v>
      </c>
      <c r="C23" s="60">
        <v>23967332</v>
      </c>
      <c r="D23" s="60">
        <v>27407538</v>
      </c>
      <c r="E23" s="60">
        <v>24010806</v>
      </c>
      <c r="F23" s="60">
        <v>12261881</v>
      </c>
      <c r="G23" s="60">
        <v>3200978</v>
      </c>
    </row>
    <row r="24" spans="1:7" x14ac:dyDescent="0.25">
      <c r="A24" s="53" t="s">
        <v>458</v>
      </c>
      <c r="B24" s="60">
        <v>0</v>
      </c>
      <c r="C24" s="60">
        <v>21532203</v>
      </c>
      <c r="D24" s="60">
        <v>31271521</v>
      </c>
      <c r="E24" s="60">
        <v>14540524</v>
      </c>
      <c r="F24" s="60">
        <v>5265972</v>
      </c>
      <c r="G24" s="60">
        <v>7779312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16100973</v>
      </c>
      <c r="E25" s="60">
        <v>18813552</v>
      </c>
      <c r="F25" s="60">
        <v>0</v>
      </c>
      <c r="G25" s="60">
        <v>0</v>
      </c>
    </row>
    <row r="26" spans="1:7" x14ac:dyDescent="0.25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461</v>
      </c>
      <c r="B27" s="60">
        <v>0</v>
      </c>
      <c r="C27" s="60"/>
      <c r="D27" s="60"/>
      <c r="E27" s="60">
        <v>1079703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493</v>
      </c>
      <c r="B29" s="60">
        <f>B7+B18</f>
        <v>2330188105</v>
      </c>
      <c r="C29" s="60">
        <f t="shared" ref="C29:G29" si="2">C7+C18</f>
        <v>2474975456</v>
      </c>
      <c r="D29" s="60">
        <f t="shared" si="2"/>
        <v>2742023392</v>
      </c>
      <c r="E29" s="60">
        <f t="shared" si="2"/>
        <v>2546802723</v>
      </c>
      <c r="F29" s="60">
        <f t="shared" si="2"/>
        <v>2544404975</v>
      </c>
      <c r="G29" s="60">
        <f t="shared" si="2"/>
        <v>1681861258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3291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3292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2330188105</v>
      </c>
      <c r="Q2" s="18">
        <f>'Formato 7 d)'!C7</f>
        <v>2360384258</v>
      </c>
      <c r="R2" s="18">
        <f>'Formato 7 d)'!D7</f>
        <v>2619990745</v>
      </c>
      <c r="S2" s="18">
        <f>'Formato 7 d)'!E7</f>
        <v>2437344897</v>
      </c>
      <c r="T2" s="18">
        <f>'Formato 7 d)'!F7</f>
        <v>2468257623</v>
      </c>
      <c r="U2" s="18">
        <f>'Formato 7 d)'!G7</f>
        <v>1660438141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1686535256</v>
      </c>
      <c r="Q3" s="18">
        <f>'Formato 7 d)'!C8</f>
        <v>1591084916</v>
      </c>
      <c r="R3" s="18">
        <f>'Formato 7 d)'!D8</f>
        <v>1761338699</v>
      </c>
      <c r="S3" s="18">
        <f>'Formato 7 d)'!E8</f>
        <v>1704750737</v>
      </c>
      <c r="T3" s="18">
        <f>'Formato 7 d)'!F8</f>
        <v>1780040341</v>
      </c>
      <c r="U3" s="18">
        <f>'Formato 7 d)'!G8</f>
        <v>1441348894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51961622</v>
      </c>
      <c r="Q4" s="18">
        <f>'Formato 7 d)'!C9</f>
        <v>54908095</v>
      </c>
      <c r="R4" s="18">
        <f>'Formato 7 d)'!D9</f>
        <v>25386305</v>
      </c>
      <c r="S4" s="18">
        <f>'Formato 7 d)'!E9</f>
        <v>17215928</v>
      </c>
      <c r="T4" s="18">
        <f>'Formato 7 d)'!F9</f>
        <v>26607829</v>
      </c>
      <c r="U4" s="18">
        <f>'Formato 7 d)'!G9</f>
        <v>12940036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256950239</v>
      </c>
      <c r="Q5" s="18">
        <f>'Formato 7 d)'!C10</f>
        <v>253190215</v>
      </c>
      <c r="R5" s="18">
        <f>'Formato 7 d)'!D10</f>
        <v>207490225</v>
      </c>
      <c r="S5" s="18">
        <f>'Formato 7 d)'!E10</f>
        <v>153401032</v>
      </c>
      <c r="T5" s="18">
        <f>'Formato 7 d)'!F10</f>
        <v>128012582</v>
      </c>
      <c r="U5" s="18">
        <f>'Formato 7 d)'!G10</f>
        <v>78624641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0</v>
      </c>
      <c r="Q6" s="18">
        <f>'Formato 7 d)'!C11</f>
        <v>245923431</v>
      </c>
      <c r="R6" s="18">
        <f>'Formato 7 d)'!D11</f>
        <v>308036526</v>
      </c>
      <c r="S6" s="18">
        <f>'Formato 7 d)'!E11</f>
        <v>333476074</v>
      </c>
      <c r="T6" s="18">
        <f>'Formato 7 d)'!F11</f>
        <v>333810891</v>
      </c>
      <c r="U6" s="18">
        <f>'Formato 7 d)'!G11</f>
        <v>181347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49515072</v>
      </c>
      <c r="Q7" s="18">
        <f>'Formato 7 d)'!C12</f>
        <v>13153453</v>
      </c>
      <c r="R7" s="18">
        <f>'Formato 7 d)'!D12</f>
        <v>4577837</v>
      </c>
      <c r="S7" s="18">
        <f>'Formato 7 d)'!E12</f>
        <v>8207386</v>
      </c>
      <c r="T7" s="18">
        <f>'Formato 7 d)'!F12</f>
        <v>4221457</v>
      </c>
      <c r="U7" s="18">
        <f>'Formato 7 d)'!G12</f>
        <v>2448511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192061759</v>
      </c>
      <c r="Q8" s="18">
        <f>'Formato 7 d)'!C13</f>
        <v>141238594</v>
      </c>
      <c r="R8" s="18">
        <f>'Formato 7 d)'!D13</f>
        <v>67988190</v>
      </c>
      <c r="S8" s="18">
        <f>'Formato 7 d)'!E13</f>
        <v>13210943</v>
      </c>
      <c r="T8" s="18">
        <f>'Formato 7 d)'!F13</f>
        <v>1118195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93164157</v>
      </c>
      <c r="Q11" s="18">
        <f>'Formato 7 d)'!C16</f>
        <v>60885554</v>
      </c>
      <c r="R11" s="18">
        <f>'Formato 7 d)'!D16</f>
        <v>245172963</v>
      </c>
      <c r="S11" s="18">
        <f>'Formato 7 d)'!E16</f>
        <v>207082797</v>
      </c>
      <c r="T11" s="18">
        <f>'Formato 7 d)'!F16</f>
        <v>194446328</v>
      </c>
      <c r="U11" s="18">
        <f>'Formato 7 d)'!G16</f>
        <v>124894712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114591198</v>
      </c>
      <c r="R12" s="18">
        <f>'Formato 7 d)'!D18</f>
        <v>122032647</v>
      </c>
      <c r="S12" s="18">
        <f>'Formato 7 d)'!E18</f>
        <v>109457826</v>
      </c>
      <c r="T12" s="18">
        <f>'Formato 7 d)'!F18</f>
        <v>76147352</v>
      </c>
      <c r="U12" s="18">
        <f>'Formato 7 d)'!G18</f>
        <v>21423117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25004102</v>
      </c>
      <c r="R13" s="18">
        <f>'Formato 7 d)'!D19</f>
        <v>8893045</v>
      </c>
      <c r="S13" s="18">
        <f>'Formato 7 d)'!E19</f>
        <v>12914362</v>
      </c>
      <c r="T13" s="18">
        <f>'Formato 7 d)'!F19</f>
        <v>11683853</v>
      </c>
      <c r="U13" s="18">
        <f>'Formato 7 d)'!G19</f>
        <v>3587104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13966053</v>
      </c>
      <c r="R14" s="18">
        <f>'Formato 7 d)'!D20</f>
        <v>10612258</v>
      </c>
      <c r="S14" s="18">
        <f>'Formato 7 d)'!E20</f>
        <v>10518108</v>
      </c>
      <c r="T14" s="18">
        <f>'Formato 7 d)'!F20</f>
        <v>5653539</v>
      </c>
      <c r="U14" s="18">
        <f>'Formato 7 d)'!G20</f>
        <v>1435866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30121508</v>
      </c>
      <c r="R15" s="18">
        <f>'Formato 7 d)'!D21</f>
        <v>27747312</v>
      </c>
      <c r="S15" s="18">
        <f>'Formato 7 d)'!E21</f>
        <v>16757543</v>
      </c>
      <c r="T15" s="18">
        <f>'Formato 7 d)'!F21</f>
        <v>35622783</v>
      </c>
      <c r="U15" s="18">
        <f>'Formato 7 d)'!G21</f>
        <v>169856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10823228</v>
      </c>
      <c r="T16" s="18">
        <f>'Formato 7 d)'!F22</f>
        <v>5659324</v>
      </c>
      <c r="U16" s="18">
        <f>'Formato 7 d)'!G22</f>
        <v>5250001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23967332</v>
      </c>
      <c r="R17" s="18">
        <f>'Formato 7 d)'!D23</f>
        <v>27407538</v>
      </c>
      <c r="S17" s="18">
        <f>'Formato 7 d)'!E23</f>
        <v>24010806</v>
      </c>
      <c r="T17" s="18">
        <f>'Formato 7 d)'!F23</f>
        <v>12261881</v>
      </c>
      <c r="U17" s="18">
        <f>'Formato 7 d)'!G23</f>
        <v>3200978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21532203</v>
      </c>
      <c r="R18" s="18">
        <f>'Formato 7 d)'!D24</f>
        <v>31271521</v>
      </c>
      <c r="S18" s="18">
        <f>'Formato 7 d)'!E24</f>
        <v>14540524</v>
      </c>
      <c r="T18" s="18">
        <f>'Formato 7 d)'!F24</f>
        <v>5265972</v>
      </c>
      <c r="U18" s="18">
        <f>'Formato 7 d)'!G24</f>
        <v>7779312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16100973</v>
      </c>
      <c r="S19" s="18">
        <f>'Formato 7 d)'!E25</f>
        <v>18813552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1079703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2330188105</v>
      </c>
      <c r="Q22" s="18">
        <f>'Formato 7 d)'!C29</f>
        <v>2474975456</v>
      </c>
      <c r="R22" s="18">
        <f>'Formato 7 d)'!D29</f>
        <v>2742023392</v>
      </c>
      <c r="S22" s="18">
        <f>'Formato 7 d)'!E29</f>
        <v>2546802723</v>
      </c>
      <c r="T22" s="18">
        <f>'Formato 7 d)'!F29</f>
        <v>2544404975</v>
      </c>
      <c r="U22" s="18">
        <f>'Formato 7 d)'!G29</f>
        <v>1681861258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ht="14.25" x14ac:dyDescent="0.45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25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25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25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25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25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25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25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25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25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25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25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25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25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25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25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25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25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25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25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25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25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25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25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25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25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25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25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25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25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25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25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25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25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25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25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25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25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25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25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25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25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25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25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25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25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25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25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25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25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25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25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25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25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25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25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25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25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25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25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25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25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25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2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2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x14ac:dyDescent="0.2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2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2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2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2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2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2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2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2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2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2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2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2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2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2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2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2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2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2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2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2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2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2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2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2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2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2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2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2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2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2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2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2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2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2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2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2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2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2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2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2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2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2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2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2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2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25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25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25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25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25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25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25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25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25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25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25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25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25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25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25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25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25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25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25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25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25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25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25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25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25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25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25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25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25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25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25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25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25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25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25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25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25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25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25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25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25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25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25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25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25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25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25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25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25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25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25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25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25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25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25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25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25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25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25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25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25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25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25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25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25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25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25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25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25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25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25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25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25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25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25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25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25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25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25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25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25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25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25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25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25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25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25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25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25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25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25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25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25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25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25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25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25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25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25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25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25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25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25">
      <c r="AP215">
        <v>20</v>
      </c>
      <c r="AQ215" t="s">
        <v>1977</v>
      </c>
      <c r="AR215">
        <v>21</v>
      </c>
      <c r="AS215" t="s">
        <v>2532</v>
      </c>
    </row>
    <row r="216" spans="42:63" x14ac:dyDescent="0.25">
      <c r="AP216">
        <v>20</v>
      </c>
      <c r="AQ216" t="s">
        <v>1978</v>
      </c>
      <c r="AR216">
        <v>21</v>
      </c>
      <c r="AS216" t="s">
        <v>2533</v>
      </c>
    </row>
    <row r="217" spans="42:63" x14ac:dyDescent="0.25">
      <c r="AP217">
        <v>20</v>
      </c>
      <c r="AQ217" t="s">
        <v>1979</v>
      </c>
      <c r="AR217">
        <v>21</v>
      </c>
      <c r="AS217" t="s">
        <v>2534</v>
      </c>
    </row>
    <row r="218" spans="42:63" x14ac:dyDescent="0.25">
      <c r="AP218">
        <v>20</v>
      </c>
      <c r="AQ218" t="s">
        <v>1980</v>
      </c>
      <c r="AR218">
        <v>21</v>
      </c>
      <c r="AS218" t="s">
        <v>2535</v>
      </c>
    </row>
    <row r="219" spans="42:63" x14ac:dyDescent="0.25">
      <c r="AP219">
        <v>20</v>
      </c>
      <c r="AQ219" t="s">
        <v>1981</v>
      </c>
      <c r="AR219">
        <v>21</v>
      </c>
      <c r="AS219" t="s">
        <v>2536</v>
      </c>
    </row>
    <row r="220" spans="42:63" x14ac:dyDescent="0.25">
      <c r="AP220">
        <v>20</v>
      </c>
      <c r="AQ220" t="s">
        <v>1982</v>
      </c>
    </row>
    <row r="221" spans="42:63" x14ac:dyDescent="0.25">
      <c r="AP221">
        <v>20</v>
      </c>
      <c r="AQ221" t="s">
        <v>1983</v>
      </c>
    </row>
    <row r="222" spans="42:63" x14ac:dyDescent="0.25">
      <c r="AP222">
        <v>20</v>
      </c>
      <c r="AQ222" t="s">
        <v>1984</v>
      </c>
    </row>
    <row r="223" spans="42:63" x14ac:dyDescent="0.25">
      <c r="AP223">
        <v>20</v>
      </c>
      <c r="AQ223" t="s">
        <v>1985</v>
      </c>
    </row>
    <row r="224" spans="42:63" x14ac:dyDescent="0.25">
      <c r="AP224">
        <v>20</v>
      </c>
      <c r="AQ224" t="s">
        <v>1986</v>
      </c>
    </row>
    <row r="225" spans="42:43" x14ac:dyDescent="0.25">
      <c r="AP225">
        <v>20</v>
      </c>
      <c r="AQ225" t="s">
        <v>1987</v>
      </c>
    </row>
    <row r="226" spans="42:43" x14ac:dyDescent="0.25">
      <c r="AP226">
        <v>20</v>
      </c>
      <c r="AQ226" t="s">
        <v>1988</v>
      </c>
    </row>
    <row r="227" spans="42:43" x14ac:dyDescent="0.25">
      <c r="AP227">
        <v>20</v>
      </c>
      <c r="AQ227" t="s">
        <v>1989</v>
      </c>
    </row>
    <row r="228" spans="42:43" x14ac:dyDescent="0.25">
      <c r="AP228">
        <v>20</v>
      </c>
      <c r="AQ228" t="s">
        <v>1990</v>
      </c>
    </row>
    <row r="229" spans="42:43" x14ac:dyDescent="0.25">
      <c r="AP229">
        <v>20</v>
      </c>
      <c r="AQ229" t="s">
        <v>1991</v>
      </c>
    </row>
    <row r="230" spans="42:43" x14ac:dyDescent="0.25">
      <c r="AP230">
        <v>20</v>
      </c>
      <c r="AQ230" t="s">
        <v>1992</v>
      </c>
    </row>
    <row r="231" spans="42:43" x14ac:dyDescent="0.25">
      <c r="AP231">
        <v>20</v>
      </c>
      <c r="AQ231" t="s">
        <v>1993</v>
      </c>
    </row>
    <row r="232" spans="42:43" x14ac:dyDescent="0.25">
      <c r="AP232">
        <v>20</v>
      </c>
      <c r="AQ232" t="s">
        <v>1994</v>
      </c>
    </row>
    <row r="233" spans="42:43" x14ac:dyDescent="0.25">
      <c r="AP233">
        <v>20</v>
      </c>
      <c r="AQ233" t="s">
        <v>1995</v>
      </c>
    </row>
    <row r="234" spans="42:43" x14ac:dyDescent="0.25">
      <c r="AP234">
        <v>20</v>
      </c>
      <c r="AQ234" t="s">
        <v>1996</v>
      </c>
    </row>
    <row r="235" spans="42:43" x14ac:dyDescent="0.25">
      <c r="AP235">
        <v>20</v>
      </c>
      <c r="AQ235" t="s">
        <v>1997</v>
      </c>
    </row>
    <row r="236" spans="42:43" x14ac:dyDescent="0.25">
      <c r="AP236">
        <v>20</v>
      </c>
      <c r="AQ236" t="s">
        <v>1998</v>
      </c>
    </row>
    <row r="237" spans="42:43" x14ac:dyDescent="0.25">
      <c r="AP237">
        <v>20</v>
      </c>
      <c r="AQ237" t="s">
        <v>1999</v>
      </c>
    </row>
    <row r="238" spans="42:43" x14ac:dyDescent="0.25">
      <c r="AP238">
        <v>20</v>
      </c>
      <c r="AQ238" t="s">
        <v>2000</v>
      </c>
    </row>
    <row r="239" spans="42:43" x14ac:dyDescent="0.25">
      <c r="AP239">
        <v>20</v>
      </c>
      <c r="AQ239" t="s">
        <v>2001</v>
      </c>
    </row>
    <row r="240" spans="42:43" x14ac:dyDescent="0.25">
      <c r="AP240">
        <v>20</v>
      </c>
      <c r="AQ240" t="s">
        <v>2002</v>
      </c>
    </row>
    <row r="241" spans="42:43" x14ac:dyDescent="0.25">
      <c r="AP241">
        <v>20</v>
      </c>
      <c r="AQ241" t="s">
        <v>2003</v>
      </c>
    </row>
    <row r="242" spans="42:43" x14ac:dyDescent="0.25">
      <c r="AP242">
        <v>20</v>
      </c>
      <c r="AQ242" t="s">
        <v>2004</v>
      </c>
    </row>
    <row r="243" spans="42:43" x14ac:dyDescent="0.25">
      <c r="AP243">
        <v>20</v>
      </c>
      <c r="AQ243" t="s">
        <v>2005</v>
      </c>
    </row>
    <row r="244" spans="42:43" x14ac:dyDescent="0.25">
      <c r="AP244">
        <v>20</v>
      </c>
      <c r="AQ244" t="s">
        <v>2006</v>
      </c>
    </row>
    <row r="245" spans="42:43" x14ac:dyDescent="0.25">
      <c r="AP245">
        <v>20</v>
      </c>
      <c r="AQ245" t="s">
        <v>2007</v>
      </c>
    </row>
    <row r="246" spans="42:43" x14ac:dyDescent="0.25">
      <c r="AP246">
        <v>20</v>
      </c>
      <c r="AQ246" t="s">
        <v>2008</v>
      </c>
    </row>
    <row r="247" spans="42:43" x14ac:dyDescent="0.25">
      <c r="AP247">
        <v>20</v>
      </c>
      <c r="AQ247" t="s">
        <v>2009</v>
      </c>
    </row>
    <row r="248" spans="42:43" x14ac:dyDescent="0.25">
      <c r="AP248">
        <v>20</v>
      </c>
      <c r="AQ248" t="s">
        <v>2010</v>
      </c>
    </row>
    <row r="249" spans="42:43" x14ac:dyDescent="0.25">
      <c r="AP249">
        <v>20</v>
      </c>
      <c r="AQ249" t="s">
        <v>2011</v>
      </c>
    </row>
    <row r="250" spans="42:43" x14ac:dyDescent="0.25">
      <c r="AP250">
        <v>20</v>
      </c>
      <c r="AQ250" t="s">
        <v>2012</v>
      </c>
    </row>
    <row r="251" spans="42:43" x14ac:dyDescent="0.25">
      <c r="AP251">
        <v>20</v>
      </c>
      <c r="AQ251" t="s">
        <v>2013</v>
      </c>
    </row>
    <row r="252" spans="42:43" x14ac:dyDescent="0.25">
      <c r="AP252">
        <v>20</v>
      </c>
      <c r="AQ252" t="s">
        <v>2014</v>
      </c>
    </row>
    <row r="253" spans="42:43" x14ac:dyDescent="0.25">
      <c r="AP253">
        <v>20</v>
      </c>
      <c r="AQ253" t="s">
        <v>2015</v>
      </c>
    </row>
    <row r="254" spans="42:43" x14ac:dyDescent="0.25">
      <c r="AP254">
        <v>20</v>
      </c>
      <c r="AQ254" t="s">
        <v>2016</v>
      </c>
    </row>
    <row r="255" spans="42:43" x14ac:dyDescent="0.25">
      <c r="AP255">
        <v>20</v>
      </c>
      <c r="AQ255" t="s">
        <v>2017</v>
      </c>
    </row>
    <row r="256" spans="42:43" x14ac:dyDescent="0.25">
      <c r="AP256">
        <v>20</v>
      </c>
      <c r="AQ256" t="s">
        <v>2018</v>
      </c>
    </row>
    <row r="257" spans="42:43" x14ac:dyDescent="0.25">
      <c r="AP257">
        <v>20</v>
      </c>
      <c r="AQ257" t="s">
        <v>2019</v>
      </c>
    </row>
    <row r="258" spans="42:43" x14ac:dyDescent="0.25">
      <c r="AP258">
        <v>20</v>
      </c>
      <c r="AQ258" t="s">
        <v>2020</v>
      </c>
    </row>
    <row r="259" spans="42:43" x14ac:dyDescent="0.25">
      <c r="AP259">
        <v>20</v>
      </c>
      <c r="AQ259" t="s">
        <v>2021</v>
      </c>
    </row>
    <row r="260" spans="42:43" x14ac:dyDescent="0.25">
      <c r="AP260">
        <v>20</v>
      </c>
      <c r="AQ260" t="s">
        <v>2022</v>
      </c>
    </row>
    <row r="261" spans="42:43" x14ac:dyDescent="0.25">
      <c r="AP261">
        <v>20</v>
      </c>
      <c r="AQ261" t="s">
        <v>2023</v>
      </c>
    </row>
    <row r="262" spans="42:43" x14ac:dyDescent="0.25">
      <c r="AP262">
        <v>20</v>
      </c>
      <c r="AQ262" t="s">
        <v>2024</v>
      </c>
    </row>
    <row r="263" spans="42:43" x14ac:dyDescent="0.25">
      <c r="AP263">
        <v>20</v>
      </c>
      <c r="AQ263" t="s">
        <v>2025</v>
      </c>
    </row>
    <row r="264" spans="42:43" x14ac:dyDescent="0.25">
      <c r="AP264">
        <v>20</v>
      </c>
      <c r="AQ264" t="s">
        <v>2026</v>
      </c>
    </row>
    <row r="265" spans="42:43" x14ac:dyDescent="0.25">
      <c r="AP265">
        <v>20</v>
      </c>
      <c r="AQ265" t="s">
        <v>2027</v>
      </c>
    </row>
    <row r="266" spans="42:43" x14ac:dyDescent="0.25">
      <c r="AP266">
        <v>20</v>
      </c>
      <c r="AQ266" t="s">
        <v>2028</v>
      </c>
    </row>
    <row r="267" spans="42:43" x14ac:dyDescent="0.25">
      <c r="AP267">
        <v>20</v>
      </c>
      <c r="AQ267" t="s">
        <v>2029</v>
      </c>
    </row>
    <row r="268" spans="42:43" x14ac:dyDescent="0.25">
      <c r="AP268">
        <v>20</v>
      </c>
      <c r="AQ268" t="s">
        <v>2030</v>
      </c>
    </row>
    <row r="269" spans="42:43" x14ac:dyDescent="0.25">
      <c r="AP269">
        <v>20</v>
      </c>
      <c r="AQ269" t="s">
        <v>2031</v>
      </c>
    </row>
    <row r="270" spans="42:43" x14ac:dyDescent="0.25">
      <c r="AP270">
        <v>20</v>
      </c>
      <c r="AQ270" t="s">
        <v>2032</v>
      </c>
    </row>
    <row r="271" spans="42:43" x14ac:dyDescent="0.25">
      <c r="AP271">
        <v>20</v>
      </c>
      <c r="AQ271" t="s">
        <v>2033</v>
      </c>
    </row>
    <row r="272" spans="42:43" x14ac:dyDescent="0.25">
      <c r="AP272">
        <v>20</v>
      </c>
      <c r="AQ272" t="s">
        <v>2034</v>
      </c>
    </row>
    <row r="273" spans="42:43" x14ac:dyDescent="0.25">
      <c r="AP273">
        <v>20</v>
      </c>
      <c r="AQ273" t="s">
        <v>2035</v>
      </c>
    </row>
    <row r="274" spans="42:43" x14ac:dyDescent="0.25">
      <c r="AP274">
        <v>20</v>
      </c>
      <c r="AQ274" t="s">
        <v>2036</v>
      </c>
    </row>
    <row r="275" spans="42:43" x14ac:dyDescent="0.25">
      <c r="AP275">
        <v>20</v>
      </c>
      <c r="AQ275" t="s">
        <v>2037</v>
      </c>
    </row>
    <row r="276" spans="42:43" x14ac:dyDescent="0.25">
      <c r="AP276">
        <v>20</v>
      </c>
      <c r="AQ276" t="s">
        <v>2038</v>
      </c>
    </row>
    <row r="277" spans="42:43" x14ac:dyDescent="0.25">
      <c r="AP277">
        <v>20</v>
      </c>
      <c r="AQ277" t="s">
        <v>2039</v>
      </c>
    </row>
    <row r="278" spans="42:43" x14ac:dyDescent="0.25">
      <c r="AP278">
        <v>20</v>
      </c>
      <c r="AQ278" t="s">
        <v>2040</v>
      </c>
    </row>
    <row r="279" spans="42:43" x14ac:dyDescent="0.25">
      <c r="AP279">
        <v>20</v>
      </c>
      <c r="AQ279" t="s">
        <v>2041</v>
      </c>
    </row>
    <row r="280" spans="42:43" x14ac:dyDescent="0.25">
      <c r="AP280">
        <v>20</v>
      </c>
      <c r="AQ280" t="s">
        <v>2042</v>
      </c>
    </row>
    <row r="281" spans="42:43" x14ac:dyDescent="0.25">
      <c r="AP281">
        <v>20</v>
      </c>
      <c r="AQ281" t="s">
        <v>2043</v>
      </c>
    </row>
    <row r="282" spans="42:43" x14ac:dyDescent="0.25">
      <c r="AP282">
        <v>20</v>
      </c>
      <c r="AQ282" t="s">
        <v>2044</v>
      </c>
    </row>
    <row r="283" spans="42:43" x14ac:dyDescent="0.25">
      <c r="AP283">
        <v>20</v>
      </c>
      <c r="AQ283" t="s">
        <v>2045</v>
      </c>
    </row>
    <row r="284" spans="42:43" x14ac:dyDescent="0.25">
      <c r="AP284">
        <v>20</v>
      </c>
      <c r="AQ284" t="s">
        <v>2046</v>
      </c>
    </row>
    <row r="285" spans="42:43" x14ac:dyDescent="0.25">
      <c r="AP285">
        <v>20</v>
      </c>
      <c r="AQ285" t="s">
        <v>2047</v>
      </c>
    </row>
    <row r="286" spans="42:43" x14ac:dyDescent="0.25">
      <c r="AP286">
        <v>20</v>
      </c>
      <c r="AQ286" t="s">
        <v>2048</v>
      </c>
    </row>
    <row r="287" spans="42:43" x14ac:dyDescent="0.25">
      <c r="AP287">
        <v>20</v>
      </c>
      <c r="AQ287" t="s">
        <v>2049</v>
      </c>
    </row>
    <row r="288" spans="42:43" x14ac:dyDescent="0.25">
      <c r="AP288">
        <v>20</v>
      </c>
      <c r="AQ288" t="s">
        <v>2050</v>
      </c>
    </row>
    <row r="289" spans="42:43" x14ac:dyDescent="0.25">
      <c r="AP289">
        <v>20</v>
      </c>
      <c r="AQ289" t="s">
        <v>2051</v>
      </c>
    </row>
    <row r="290" spans="42:43" x14ac:dyDescent="0.25">
      <c r="AP290">
        <v>20</v>
      </c>
      <c r="AQ290" t="s">
        <v>2052</v>
      </c>
    </row>
    <row r="291" spans="42:43" x14ac:dyDescent="0.25">
      <c r="AP291">
        <v>20</v>
      </c>
      <c r="AQ291" t="s">
        <v>2053</v>
      </c>
    </row>
    <row r="292" spans="42:43" x14ac:dyDescent="0.25">
      <c r="AP292">
        <v>20</v>
      </c>
      <c r="AQ292" t="s">
        <v>2054</v>
      </c>
    </row>
    <row r="293" spans="42:43" x14ac:dyDescent="0.25">
      <c r="AP293">
        <v>20</v>
      </c>
      <c r="AQ293" t="s">
        <v>2055</v>
      </c>
    </row>
    <row r="294" spans="42:43" x14ac:dyDescent="0.25">
      <c r="AP294">
        <v>20</v>
      </c>
      <c r="AQ294" t="s">
        <v>2056</v>
      </c>
    </row>
    <row r="295" spans="42:43" x14ac:dyDescent="0.25">
      <c r="AP295">
        <v>20</v>
      </c>
      <c r="AQ295" t="s">
        <v>2057</v>
      </c>
    </row>
    <row r="296" spans="42:43" x14ac:dyDescent="0.25">
      <c r="AP296">
        <v>20</v>
      </c>
      <c r="AQ296" t="s">
        <v>2058</v>
      </c>
    </row>
    <row r="297" spans="42:43" x14ac:dyDescent="0.25">
      <c r="AP297">
        <v>20</v>
      </c>
      <c r="AQ297" t="s">
        <v>2059</v>
      </c>
    </row>
    <row r="298" spans="42:43" x14ac:dyDescent="0.25">
      <c r="AP298">
        <v>20</v>
      </c>
      <c r="AQ298" t="s">
        <v>2060</v>
      </c>
    </row>
    <row r="299" spans="42:43" x14ac:dyDescent="0.25">
      <c r="AP299">
        <v>20</v>
      </c>
      <c r="AQ299" t="s">
        <v>2061</v>
      </c>
    </row>
    <row r="300" spans="42:43" x14ac:dyDescent="0.25">
      <c r="AP300">
        <v>20</v>
      </c>
      <c r="AQ300" t="s">
        <v>2062</v>
      </c>
    </row>
    <row r="301" spans="42:43" x14ac:dyDescent="0.25">
      <c r="AP301">
        <v>20</v>
      </c>
      <c r="AQ301" t="s">
        <v>2063</v>
      </c>
    </row>
    <row r="302" spans="42:43" x14ac:dyDescent="0.25">
      <c r="AP302">
        <v>20</v>
      </c>
      <c r="AQ302" t="s">
        <v>2064</v>
      </c>
    </row>
    <row r="303" spans="42:43" x14ac:dyDescent="0.25">
      <c r="AP303">
        <v>20</v>
      </c>
      <c r="AQ303" t="s">
        <v>2065</v>
      </c>
    </row>
    <row r="304" spans="42:43" x14ac:dyDescent="0.25">
      <c r="AP304">
        <v>20</v>
      </c>
      <c r="AQ304" t="s">
        <v>2066</v>
      </c>
    </row>
    <row r="305" spans="42:43" x14ac:dyDescent="0.25">
      <c r="AP305">
        <v>20</v>
      </c>
      <c r="AQ305" t="s">
        <v>2067</v>
      </c>
    </row>
    <row r="306" spans="42:43" x14ac:dyDescent="0.25">
      <c r="AP306">
        <v>20</v>
      </c>
      <c r="AQ306" t="s">
        <v>2068</v>
      </c>
    </row>
    <row r="307" spans="42:43" x14ac:dyDescent="0.25">
      <c r="AP307">
        <v>20</v>
      </c>
      <c r="AQ307" t="s">
        <v>2069</v>
      </c>
    </row>
    <row r="308" spans="42:43" x14ac:dyDescent="0.25">
      <c r="AP308">
        <v>20</v>
      </c>
      <c r="AQ308" t="s">
        <v>2070</v>
      </c>
    </row>
    <row r="309" spans="42:43" x14ac:dyDescent="0.25">
      <c r="AP309">
        <v>20</v>
      </c>
      <c r="AQ309" t="s">
        <v>2071</v>
      </c>
    </row>
    <row r="310" spans="42:43" x14ac:dyDescent="0.25">
      <c r="AP310">
        <v>20</v>
      </c>
      <c r="AQ310" t="s">
        <v>2072</v>
      </c>
    </row>
    <row r="311" spans="42:43" x14ac:dyDescent="0.25">
      <c r="AP311">
        <v>20</v>
      </c>
      <c r="AQ311" t="s">
        <v>2073</v>
      </c>
    </row>
    <row r="312" spans="42:43" x14ac:dyDescent="0.25">
      <c r="AP312">
        <v>20</v>
      </c>
      <c r="AQ312" t="s">
        <v>2074</v>
      </c>
    </row>
    <row r="313" spans="42:43" x14ac:dyDescent="0.25">
      <c r="AP313">
        <v>20</v>
      </c>
      <c r="AQ313" t="s">
        <v>2075</v>
      </c>
    </row>
    <row r="314" spans="42:43" x14ac:dyDescent="0.25">
      <c r="AP314">
        <v>20</v>
      </c>
      <c r="AQ314" t="s">
        <v>2076</v>
      </c>
    </row>
    <row r="315" spans="42:43" x14ac:dyDescent="0.25">
      <c r="AP315">
        <v>20</v>
      </c>
      <c r="AQ315" t="s">
        <v>2077</v>
      </c>
    </row>
    <row r="316" spans="42:43" x14ac:dyDescent="0.25">
      <c r="AP316">
        <v>20</v>
      </c>
      <c r="AQ316" t="s">
        <v>2078</v>
      </c>
    </row>
    <row r="317" spans="42:43" x14ac:dyDescent="0.25">
      <c r="AP317">
        <v>20</v>
      </c>
      <c r="AQ317" t="s">
        <v>2079</v>
      </c>
    </row>
    <row r="318" spans="42:43" x14ac:dyDescent="0.25">
      <c r="AP318">
        <v>20</v>
      </c>
      <c r="AQ318" t="s">
        <v>2080</v>
      </c>
    </row>
    <row r="319" spans="42:43" x14ac:dyDescent="0.25">
      <c r="AP319">
        <v>20</v>
      </c>
      <c r="AQ319" t="s">
        <v>2081</v>
      </c>
    </row>
    <row r="320" spans="42:43" x14ac:dyDescent="0.25">
      <c r="AP320">
        <v>20</v>
      </c>
      <c r="AQ320" t="s">
        <v>2082</v>
      </c>
    </row>
    <row r="321" spans="42:43" x14ac:dyDescent="0.25">
      <c r="AP321">
        <v>20</v>
      </c>
      <c r="AQ321" t="s">
        <v>2083</v>
      </c>
    </row>
    <row r="322" spans="42:43" x14ac:dyDescent="0.25">
      <c r="AP322">
        <v>20</v>
      </c>
      <c r="AQ322" t="s">
        <v>2084</v>
      </c>
    </row>
    <row r="323" spans="42:43" x14ac:dyDescent="0.25">
      <c r="AP323">
        <v>20</v>
      </c>
      <c r="AQ323" t="s">
        <v>2085</v>
      </c>
    </row>
    <row r="324" spans="42:43" x14ac:dyDescent="0.25">
      <c r="AP324">
        <v>20</v>
      </c>
      <c r="AQ324" t="s">
        <v>2086</v>
      </c>
    </row>
    <row r="325" spans="42:43" x14ac:dyDescent="0.25">
      <c r="AP325">
        <v>20</v>
      </c>
      <c r="AQ325" t="s">
        <v>2087</v>
      </c>
    </row>
    <row r="326" spans="42:43" x14ac:dyDescent="0.25">
      <c r="AP326">
        <v>20</v>
      </c>
      <c r="AQ326" t="s">
        <v>2088</v>
      </c>
    </row>
    <row r="327" spans="42:43" x14ac:dyDescent="0.25">
      <c r="AP327">
        <v>20</v>
      </c>
      <c r="AQ327" t="s">
        <v>2089</v>
      </c>
    </row>
    <row r="328" spans="42:43" x14ac:dyDescent="0.25">
      <c r="AP328">
        <v>20</v>
      </c>
      <c r="AQ328" t="s">
        <v>2090</v>
      </c>
    </row>
    <row r="329" spans="42:43" x14ac:dyDescent="0.25">
      <c r="AP329">
        <v>20</v>
      </c>
      <c r="AQ329" t="s">
        <v>2091</v>
      </c>
    </row>
    <row r="330" spans="42:43" x14ac:dyDescent="0.25">
      <c r="AP330">
        <v>20</v>
      </c>
      <c r="AQ330" t="s">
        <v>2092</v>
      </c>
    </row>
    <row r="331" spans="42:43" x14ac:dyDescent="0.25">
      <c r="AP331">
        <v>20</v>
      </c>
      <c r="AQ331" t="s">
        <v>2093</v>
      </c>
    </row>
    <row r="332" spans="42:43" x14ac:dyDescent="0.25">
      <c r="AP332">
        <v>20</v>
      </c>
      <c r="AQ332" t="s">
        <v>2094</v>
      </c>
    </row>
    <row r="333" spans="42:43" x14ac:dyDescent="0.25">
      <c r="AP333">
        <v>20</v>
      </c>
      <c r="AQ333" t="s">
        <v>2095</v>
      </c>
    </row>
    <row r="334" spans="42:43" x14ac:dyDescent="0.25">
      <c r="AP334">
        <v>20</v>
      </c>
      <c r="AQ334" t="s">
        <v>2096</v>
      </c>
    </row>
    <row r="335" spans="42:43" x14ac:dyDescent="0.25">
      <c r="AP335">
        <v>20</v>
      </c>
      <c r="AQ335" t="s">
        <v>2097</v>
      </c>
    </row>
    <row r="336" spans="42:43" x14ac:dyDescent="0.25">
      <c r="AP336">
        <v>20</v>
      </c>
      <c r="AQ336" t="s">
        <v>2098</v>
      </c>
    </row>
    <row r="337" spans="42:43" x14ac:dyDescent="0.25">
      <c r="AP337">
        <v>20</v>
      </c>
      <c r="AQ337" t="s">
        <v>2099</v>
      </c>
    </row>
    <row r="338" spans="42:43" x14ac:dyDescent="0.25">
      <c r="AP338">
        <v>20</v>
      </c>
      <c r="AQ338" t="s">
        <v>2100</v>
      </c>
    </row>
    <row r="339" spans="42:43" x14ac:dyDescent="0.25">
      <c r="AP339">
        <v>20</v>
      </c>
      <c r="AQ339" t="s">
        <v>2101</v>
      </c>
    </row>
    <row r="340" spans="42:43" x14ac:dyDescent="0.25">
      <c r="AP340">
        <v>20</v>
      </c>
      <c r="AQ340" t="s">
        <v>2102</v>
      </c>
    </row>
    <row r="341" spans="42:43" x14ac:dyDescent="0.25">
      <c r="AP341">
        <v>20</v>
      </c>
      <c r="AQ341" t="s">
        <v>2103</v>
      </c>
    </row>
    <row r="342" spans="42:43" x14ac:dyDescent="0.25">
      <c r="AP342">
        <v>20</v>
      </c>
      <c r="AQ342" t="s">
        <v>2104</v>
      </c>
    </row>
    <row r="343" spans="42:43" x14ac:dyDescent="0.25">
      <c r="AP343">
        <v>20</v>
      </c>
      <c r="AQ343" t="s">
        <v>2105</v>
      </c>
    </row>
    <row r="344" spans="42:43" x14ac:dyDescent="0.25">
      <c r="AP344">
        <v>20</v>
      </c>
      <c r="AQ344" t="s">
        <v>2106</v>
      </c>
    </row>
    <row r="345" spans="42:43" x14ac:dyDescent="0.25">
      <c r="AP345">
        <v>20</v>
      </c>
      <c r="AQ345" t="s">
        <v>2107</v>
      </c>
    </row>
    <row r="346" spans="42:43" x14ac:dyDescent="0.25">
      <c r="AP346">
        <v>20</v>
      </c>
      <c r="AQ346" t="s">
        <v>2108</v>
      </c>
    </row>
    <row r="347" spans="42:43" x14ac:dyDescent="0.25">
      <c r="AP347">
        <v>20</v>
      </c>
      <c r="AQ347" t="s">
        <v>2109</v>
      </c>
    </row>
    <row r="348" spans="42:43" x14ac:dyDescent="0.25">
      <c r="AP348">
        <v>20</v>
      </c>
      <c r="AQ348" t="s">
        <v>2110</v>
      </c>
    </row>
    <row r="349" spans="42:43" x14ac:dyDescent="0.25">
      <c r="AP349">
        <v>20</v>
      </c>
      <c r="AQ349" t="s">
        <v>2111</v>
      </c>
    </row>
    <row r="350" spans="42:43" x14ac:dyDescent="0.25">
      <c r="AP350">
        <v>20</v>
      </c>
      <c r="AQ350" t="s">
        <v>2112</v>
      </c>
    </row>
    <row r="351" spans="42:43" x14ac:dyDescent="0.25">
      <c r="AP351">
        <v>20</v>
      </c>
      <c r="AQ351" t="s">
        <v>2113</v>
      </c>
    </row>
    <row r="352" spans="42:43" x14ac:dyDescent="0.25">
      <c r="AP352">
        <v>20</v>
      </c>
      <c r="AQ352" t="s">
        <v>2114</v>
      </c>
    </row>
    <row r="353" spans="42:43" x14ac:dyDescent="0.25">
      <c r="AP353">
        <v>20</v>
      </c>
      <c r="AQ353" t="s">
        <v>2115</v>
      </c>
    </row>
    <row r="354" spans="42:43" x14ac:dyDescent="0.25">
      <c r="AP354">
        <v>20</v>
      </c>
      <c r="AQ354" t="s">
        <v>2116</v>
      </c>
    </row>
    <row r="355" spans="42:43" x14ac:dyDescent="0.25">
      <c r="AP355">
        <v>20</v>
      </c>
      <c r="AQ355" t="s">
        <v>2117</v>
      </c>
    </row>
    <row r="356" spans="42:43" x14ac:dyDescent="0.25">
      <c r="AP356">
        <v>20</v>
      </c>
      <c r="AQ356" t="s">
        <v>2118</v>
      </c>
    </row>
    <row r="357" spans="42:43" x14ac:dyDescent="0.25">
      <c r="AP357">
        <v>20</v>
      </c>
      <c r="AQ357" t="s">
        <v>2119</v>
      </c>
    </row>
    <row r="358" spans="42:43" x14ac:dyDescent="0.25">
      <c r="AP358">
        <v>20</v>
      </c>
      <c r="AQ358" t="s">
        <v>2120</v>
      </c>
    </row>
    <row r="359" spans="42:43" x14ac:dyDescent="0.25">
      <c r="AP359">
        <v>20</v>
      </c>
      <c r="AQ359" t="s">
        <v>2121</v>
      </c>
    </row>
    <row r="360" spans="42:43" x14ac:dyDescent="0.25">
      <c r="AP360">
        <v>20</v>
      </c>
      <c r="AQ360" t="s">
        <v>2122</v>
      </c>
    </row>
    <row r="361" spans="42:43" x14ac:dyDescent="0.25">
      <c r="AP361">
        <v>20</v>
      </c>
      <c r="AQ361" t="s">
        <v>2123</v>
      </c>
    </row>
    <row r="362" spans="42:43" x14ac:dyDescent="0.25">
      <c r="AP362">
        <v>20</v>
      </c>
      <c r="AQ362" t="s">
        <v>2124</v>
      </c>
    </row>
    <row r="363" spans="42:43" x14ac:dyDescent="0.25">
      <c r="AP363">
        <v>20</v>
      </c>
      <c r="AQ363" t="s">
        <v>2125</v>
      </c>
    </row>
    <row r="364" spans="42:43" x14ac:dyDescent="0.25">
      <c r="AP364">
        <v>20</v>
      </c>
      <c r="AQ364" t="s">
        <v>2126</v>
      </c>
    </row>
    <row r="365" spans="42:43" x14ac:dyDescent="0.25">
      <c r="AP365">
        <v>20</v>
      </c>
      <c r="AQ365" t="s">
        <v>2127</v>
      </c>
    </row>
    <row r="366" spans="42:43" x14ac:dyDescent="0.25">
      <c r="AP366">
        <v>20</v>
      </c>
      <c r="AQ366" t="s">
        <v>2128</v>
      </c>
    </row>
    <row r="367" spans="42:43" x14ac:dyDescent="0.25">
      <c r="AP367">
        <v>20</v>
      </c>
      <c r="AQ367" t="s">
        <v>2129</v>
      </c>
    </row>
    <row r="368" spans="42:43" x14ac:dyDescent="0.25">
      <c r="AP368">
        <v>20</v>
      </c>
      <c r="AQ368" t="s">
        <v>2130</v>
      </c>
    </row>
    <row r="369" spans="42:43" x14ac:dyDescent="0.25">
      <c r="AP369">
        <v>20</v>
      </c>
      <c r="AQ369" t="s">
        <v>2131</v>
      </c>
    </row>
    <row r="370" spans="42:43" x14ac:dyDescent="0.25">
      <c r="AP370">
        <v>20</v>
      </c>
      <c r="AQ370" t="s">
        <v>2132</v>
      </c>
    </row>
    <row r="371" spans="42:43" x14ac:dyDescent="0.25">
      <c r="AP371">
        <v>20</v>
      </c>
      <c r="AQ371" t="s">
        <v>2133</v>
      </c>
    </row>
    <row r="372" spans="42:43" x14ac:dyDescent="0.25">
      <c r="AP372">
        <v>20</v>
      </c>
      <c r="AQ372" t="s">
        <v>2134</v>
      </c>
    </row>
    <row r="373" spans="42:43" x14ac:dyDescent="0.25">
      <c r="AP373">
        <v>20</v>
      </c>
      <c r="AQ373" t="s">
        <v>2135</v>
      </c>
    </row>
    <row r="374" spans="42:43" x14ac:dyDescent="0.25">
      <c r="AP374">
        <v>20</v>
      </c>
      <c r="AQ374" t="s">
        <v>2136</v>
      </c>
    </row>
    <row r="375" spans="42:43" x14ac:dyDescent="0.25">
      <c r="AP375">
        <v>20</v>
      </c>
      <c r="AQ375" t="s">
        <v>2137</v>
      </c>
    </row>
    <row r="376" spans="42:43" x14ac:dyDescent="0.25">
      <c r="AP376">
        <v>20</v>
      </c>
      <c r="AQ376" t="s">
        <v>2138</v>
      </c>
    </row>
    <row r="377" spans="42:43" x14ac:dyDescent="0.25">
      <c r="AP377">
        <v>20</v>
      </c>
      <c r="AQ377" t="s">
        <v>2139</v>
      </c>
    </row>
    <row r="378" spans="42:43" x14ac:dyDescent="0.25">
      <c r="AP378">
        <v>20</v>
      </c>
      <c r="AQ378" t="s">
        <v>2140</v>
      </c>
    </row>
    <row r="379" spans="42:43" x14ac:dyDescent="0.25">
      <c r="AP379">
        <v>20</v>
      </c>
      <c r="AQ379" t="s">
        <v>2141</v>
      </c>
    </row>
    <row r="380" spans="42:43" x14ac:dyDescent="0.25">
      <c r="AP380">
        <v>20</v>
      </c>
      <c r="AQ380" t="s">
        <v>2142</v>
      </c>
    </row>
    <row r="381" spans="42:43" x14ac:dyDescent="0.25">
      <c r="AP381">
        <v>20</v>
      </c>
      <c r="AQ381" t="s">
        <v>2143</v>
      </c>
    </row>
    <row r="382" spans="42:43" x14ac:dyDescent="0.25">
      <c r="AP382">
        <v>20</v>
      </c>
      <c r="AQ382" t="s">
        <v>2144</v>
      </c>
    </row>
    <row r="383" spans="42:43" x14ac:dyDescent="0.25">
      <c r="AP383">
        <v>20</v>
      </c>
      <c r="AQ383" t="s">
        <v>2145</v>
      </c>
    </row>
    <row r="384" spans="42:43" x14ac:dyDescent="0.25">
      <c r="AP384">
        <v>20</v>
      </c>
      <c r="AQ384" t="s">
        <v>2146</v>
      </c>
    </row>
    <row r="385" spans="42:43" x14ac:dyDescent="0.25">
      <c r="AP385">
        <v>20</v>
      </c>
      <c r="AQ385" t="s">
        <v>2147</v>
      </c>
    </row>
    <row r="386" spans="42:43" x14ac:dyDescent="0.25">
      <c r="AP386">
        <v>20</v>
      </c>
      <c r="AQ386" t="s">
        <v>2148</v>
      </c>
    </row>
    <row r="387" spans="42:43" x14ac:dyDescent="0.25">
      <c r="AP387">
        <v>20</v>
      </c>
      <c r="AQ387" t="s">
        <v>2149</v>
      </c>
    </row>
    <row r="388" spans="42:43" x14ac:dyDescent="0.25">
      <c r="AP388">
        <v>20</v>
      </c>
      <c r="AQ388" t="s">
        <v>2150</v>
      </c>
    </row>
    <row r="389" spans="42:43" x14ac:dyDescent="0.25">
      <c r="AP389">
        <v>20</v>
      </c>
      <c r="AQ389" t="s">
        <v>2151</v>
      </c>
    </row>
    <row r="390" spans="42:43" x14ac:dyDescent="0.25">
      <c r="AP390">
        <v>20</v>
      </c>
      <c r="AQ390" t="s">
        <v>2152</v>
      </c>
    </row>
    <row r="391" spans="42:43" x14ac:dyDescent="0.25">
      <c r="AP391">
        <v>20</v>
      </c>
      <c r="AQ391" t="s">
        <v>2153</v>
      </c>
    </row>
    <row r="392" spans="42:43" x14ac:dyDescent="0.25">
      <c r="AP392">
        <v>20</v>
      </c>
      <c r="AQ392" t="s">
        <v>2154</v>
      </c>
    </row>
    <row r="393" spans="42:43" x14ac:dyDescent="0.25">
      <c r="AP393">
        <v>20</v>
      </c>
      <c r="AQ393" t="s">
        <v>2155</v>
      </c>
    </row>
    <row r="394" spans="42:43" x14ac:dyDescent="0.25">
      <c r="AP394">
        <v>20</v>
      </c>
      <c r="AQ394" t="s">
        <v>2156</v>
      </c>
    </row>
    <row r="395" spans="42:43" x14ac:dyDescent="0.25">
      <c r="AP395">
        <v>20</v>
      </c>
      <c r="AQ395" t="s">
        <v>2157</v>
      </c>
    </row>
    <row r="396" spans="42:43" x14ac:dyDescent="0.25">
      <c r="AP396">
        <v>20</v>
      </c>
      <c r="AQ396" t="s">
        <v>2158</v>
      </c>
    </row>
    <row r="397" spans="42:43" x14ac:dyDescent="0.25">
      <c r="AP397">
        <v>20</v>
      </c>
      <c r="AQ397" t="s">
        <v>2159</v>
      </c>
    </row>
    <row r="398" spans="42:43" x14ac:dyDescent="0.25">
      <c r="AP398">
        <v>20</v>
      </c>
      <c r="AQ398" t="s">
        <v>2160</v>
      </c>
    </row>
    <row r="399" spans="42:43" x14ac:dyDescent="0.25">
      <c r="AP399">
        <v>20</v>
      </c>
      <c r="AQ399" t="s">
        <v>2161</v>
      </c>
    </row>
    <row r="400" spans="42:43" x14ac:dyDescent="0.25">
      <c r="AP400">
        <v>20</v>
      </c>
      <c r="AQ400" t="s">
        <v>2162</v>
      </c>
    </row>
    <row r="401" spans="42:43" x14ac:dyDescent="0.25">
      <c r="AP401">
        <v>20</v>
      </c>
      <c r="AQ401" t="s">
        <v>2163</v>
      </c>
    </row>
    <row r="402" spans="42:43" x14ac:dyDescent="0.25">
      <c r="AP402">
        <v>20</v>
      </c>
      <c r="AQ402" t="s">
        <v>2164</v>
      </c>
    </row>
    <row r="403" spans="42:43" x14ac:dyDescent="0.25">
      <c r="AP403">
        <v>20</v>
      </c>
      <c r="AQ403" t="s">
        <v>2165</v>
      </c>
    </row>
    <row r="404" spans="42:43" x14ac:dyDescent="0.25">
      <c r="AP404">
        <v>20</v>
      </c>
      <c r="AQ404" t="s">
        <v>2166</v>
      </c>
    </row>
    <row r="405" spans="42:43" x14ac:dyDescent="0.25">
      <c r="AP405">
        <v>20</v>
      </c>
      <c r="AQ405" t="s">
        <v>2167</v>
      </c>
    </row>
    <row r="406" spans="42:43" x14ac:dyDescent="0.25">
      <c r="AP406">
        <v>20</v>
      </c>
      <c r="AQ406" t="s">
        <v>2168</v>
      </c>
    </row>
    <row r="407" spans="42:43" x14ac:dyDescent="0.25">
      <c r="AP407">
        <v>20</v>
      </c>
      <c r="AQ407" t="s">
        <v>2169</v>
      </c>
    </row>
    <row r="408" spans="42:43" x14ac:dyDescent="0.25">
      <c r="AP408">
        <v>20</v>
      </c>
      <c r="AQ408" t="s">
        <v>2170</v>
      </c>
    </row>
    <row r="409" spans="42:43" x14ac:dyDescent="0.25">
      <c r="AP409">
        <v>20</v>
      </c>
      <c r="AQ409" t="s">
        <v>2171</v>
      </c>
    </row>
    <row r="410" spans="42:43" x14ac:dyDescent="0.25">
      <c r="AP410">
        <v>20</v>
      </c>
      <c r="AQ410" t="s">
        <v>2172</v>
      </c>
    </row>
    <row r="411" spans="42:43" x14ac:dyDescent="0.25">
      <c r="AP411">
        <v>20</v>
      </c>
      <c r="AQ411" t="s">
        <v>2173</v>
      </c>
    </row>
    <row r="412" spans="42:43" x14ac:dyDescent="0.25">
      <c r="AP412">
        <v>20</v>
      </c>
      <c r="AQ412" t="s">
        <v>2174</v>
      </c>
    </row>
    <row r="413" spans="42:43" x14ac:dyDescent="0.25">
      <c r="AP413">
        <v>20</v>
      </c>
      <c r="AQ413" t="s">
        <v>2175</v>
      </c>
    </row>
    <row r="414" spans="42:43" x14ac:dyDescent="0.25">
      <c r="AP414">
        <v>20</v>
      </c>
      <c r="AQ414" t="s">
        <v>2176</v>
      </c>
    </row>
    <row r="415" spans="42:43" x14ac:dyDescent="0.25">
      <c r="AP415">
        <v>20</v>
      </c>
      <c r="AQ415" t="s">
        <v>2177</v>
      </c>
    </row>
    <row r="416" spans="42:43" x14ac:dyDescent="0.25">
      <c r="AP416">
        <v>20</v>
      </c>
      <c r="AQ416" t="s">
        <v>2178</v>
      </c>
    </row>
    <row r="417" spans="42:43" x14ac:dyDescent="0.25">
      <c r="AP417">
        <v>20</v>
      </c>
      <c r="AQ417" t="s">
        <v>2179</v>
      </c>
    </row>
    <row r="418" spans="42:43" x14ac:dyDescent="0.25">
      <c r="AP418">
        <v>20</v>
      </c>
      <c r="AQ418" t="s">
        <v>2180</v>
      </c>
    </row>
    <row r="419" spans="42:43" x14ac:dyDescent="0.25">
      <c r="AP419">
        <v>20</v>
      </c>
      <c r="AQ419" t="s">
        <v>2181</v>
      </c>
    </row>
    <row r="420" spans="42:43" x14ac:dyDescent="0.25">
      <c r="AP420">
        <v>20</v>
      </c>
      <c r="AQ420" t="s">
        <v>2182</v>
      </c>
    </row>
    <row r="421" spans="42:43" x14ac:dyDescent="0.25">
      <c r="AP421">
        <v>20</v>
      </c>
      <c r="AQ421" t="s">
        <v>2183</v>
      </c>
    </row>
    <row r="422" spans="42:43" x14ac:dyDescent="0.25">
      <c r="AP422">
        <v>20</v>
      </c>
      <c r="AQ422" t="s">
        <v>2184</v>
      </c>
    </row>
    <row r="423" spans="42:43" x14ac:dyDescent="0.25">
      <c r="AP423">
        <v>20</v>
      </c>
      <c r="AQ423" t="s">
        <v>2185</v>
      </c>
    </row>
    <row r="424" spans="42:43" x14ac:dyDescent="0.25">
      <c r="AP424">
        <v>20</v>
      </c>
      <c r="AQ424" t="s">
        <v>2186</v>
      </c>
    </row>
    <row r="425" spans="42:43" x14ac:dyDescent="0.25">
      <c r="AP425">
        <v>20</v>
      </c>
      <c r="AQ425" t="s">
        <v>2187</v>
      </c>
    </row>
    <row r="426" spans="42:43" x14ac:dyDescent="0.25">
      <c r="AP426">
        <v>20</v>
      </c>
      <c r="AQ426" t="s">
        <v>2188</v>
      </c>
    </row>
    <row r="427" spans="42:43" x14ac:dyDescent="0.25">
      <c r="AP427">
        <v>20</v>
      </c>
      <c r="AQ427" t="s">
        <v>2189</v>
      </c>
    </row>
    <row r="428" spans="42:43" x14ac:dyDescent="0.25">
      <c r="AP428">
        <v>20</v>
      </c>
      <c r="AQ428" t="s">
        <v>2190</v>
      </c>
    </row>
    <row r="429" spans="42:43" x14ac:dyDescent="0.25">
      <c r="AP429">
        <v>20</v>
      </c>
      <c r="AQ429" t="s">
        <v>2191</v>
      </c>
    </row>
    <row r="430" spans="42:43" x14ac:dyDescent="0.25">
      <c r="AP430">
        <v>20</v>
      </c>
      <c r="AQ430" t="s">
        <v>2192</v>
      </c>
    </row>
    <row r="431" spans="42:43" x14ac:dyDescent="0.25">
      <c r="AP431">
        <v>20</v>
      </c>
      <c r="AQ431" t="s">
        <v>2193</v>
      </c>
    </row>
    <row r="432" spans="42:43" x14ac:dyDescent="0.25">
      <c r="AP432">
        <v>20</v>
      </c>
      <c r="AQ432" t="s">
        <v>2194</v>
      </c>
    </row>
    <row r="433" spans="42:43" x14ac:dyDescent="0.25">
      <c r="AP433">
        <v>20</v>
      </c>
      <c r="AQ433" t="s">
        <v>2195</v>
      </c>
    </row>
    <row r="434" spans="42:43" x14ac:dyDescent="0.25">
      <c r="AP434">
        <v>20</v>
      </c>
      <c r="AQ434" t="s">
        <v>2196</v>
      </c>
    </row>
    <row r="435" spans="42:43" x14ac:dyDescent="0.25">
      <c r="AP435">
        <v>20</v>
      </c>
      <c r="AQ435" t="s">
        <v>2197</v>
      </c>
    </row>
    <row r="436" spans="42:43" x14ac:dyDescent="0.25">
      <c r="AP436">
        <v>20</v>
      </c>
      <c r="AQ436" t="s">
        <v>2198</v>
      </c>
    </row>
    <row r="437" spans="42:43" x14ac:dyDescent="0.25">
      <c r="AP437">
        <v>20</v>
      </c>
      <c r="AQ437" t="s">
        <v>2199</v>
      </c>
    </row>
    <row r="438" spans="42:43" x14ac:dyDescent="0.25">
      <c r="AP438">
        <v>20</v>
      </c>
      <c r="AQ438" t="s">
        <v>2200</v>
      </c>
    </row>
    <row r="439" spans="42:43" x14ac:dyDescent="0.25">
      <c r="AP439">
        <v>20</v>
      </c>
      <c r="AQ439" t="s">
        <v>2201</v>
      </c>
    </row>
    <row r="440" spans="42:43" x14ac:dyDescent="0.25">
      <c r="AP440">
        <v>20</v>
      </c>
      <c r="AQ440" t="s">
        <v>2202</v>
      </c>
    </row>
    <row r="441" spans="42:43" x14ac:dyDescent="0.25">
      <c r="AP441">
        <v>20</v>
      </c>
      <c r="AQ441" t="s">
        <v>2203</v>
      </c>
    </row>
    <row r="442" spans="42:43" x14ac:dyDescent="0.25">
      <c r="AP442">
        <v>20</v>
      </c>
      <c r="AQ442" t="s">
        <v>2204</v>
      </c>
    </row>
    <row r="443" spans="42:43" x14ac:dyDescent="0.25">
      <c r="AP443">
        <v>20</v>
      </c>
      <c r="AQ443" t="s">
        <v>2205</v>
      </c>
    </row>
    <row r="444" spans="42:43" x14ac:dyDescent="0.25">
      <c r="AP444">
        <v>20</v>
      </c>
      <c r="AQ444" t="s">
        <v>2206</v>
      </c>
    </row>
    <row r="445" spans="42:43" x14ac:dyDescent="0.25">
      <c r="AP445">
        <v>20</v>
      </c>
      <c r="AQ445" t="s">
        <v>2207</v>
      </c>
    </row>
    <row r="446" spans="42:43" x14ac:dyDescent="0.25">
      <c r="AP446">
        <v>20</v>
      </c>
      <c r="AQ446" t="s">
        <v>2208</v>
      </c>
    </row>
    <row r="447" spans="42:43" x14ac:dyDescent="0.25">
      <c r="AP447">
        <v>20</v>
      </c>
      <c r="AQ447" t="s">
        <v>2209</v>
      </c>
    </row>
    <row r="448" spans="42:43" x14ac:dyDescent="0.25">
      <c r="AP448">
        <v>20</v>
      </c>
      <c r="AQ448" t="s">
        <v>2210</v>
      </c>
    </row>
    <row r="449" spans="42:43" x14ac:dyDescent="0.25">
      <c r="AP449">
        <v>20</v>
      </c>
      <c r="AQ449" t="s">
        <v>2211</v>
      </c>
    </row>
    <row r="450" spans="42:43" x14ac:dyDescent="0.25">
      <c r="AP450">
        <v>20</v>
      </c>
      <c r="AQ450" t="s">
        <v>2212</v>
      </c>
    </row>
    <row r="451" spans="42:43" x14ac:dyDescent="0.25">
      <c r="AP451">
        <v>20</v>
      </c>
      <c r="AQ451" t="s">
        <v>2213</v>
      </c>
    </row>
    <row r="452" spans="42:43" x14ac:dyDescent="0.25">
      <c r="AP452">
        <v>20</v>
      </c>
      <c r="AQ452" t="s">
        <v>2214</v>
      </c>
    </row>
    <row r="453" spans="42:43" x14ac:dyDescent="0.25">
      <c r="AP453">
        <v>20</v>
      </c>
      <c r="AQ453" t="s">
        <v>2215</v>
      </c>
    </row>
    <row r="454" spans="42:43" x14ac:dyDescent="0.25">
      <c r="AP454">
        <v>20</v>
      </c>
      <c r="AQ454" t="s">
        <v>2216</v>
      </c>
    </row>
    <row r="455" spans="42:43" x14ac:dyDescent="0.25">
      <c r="AP455">
        <v>20</v>
      </c>
      <c r="AQ455" t="s">
        <v>2217</v>
      </c>
    </row>
    <row r="456" spans="42:43" x14ac:dyDescent="0.25">
      <c r="AP456">
        <v>20</v>
      </c>
      <c r="AQ456" t="s">
        <v>2218</v>
      </c>
    </row>
    <row r="457" spans="42:43" x14ac:dyDescent="0.25">
      <c r="AP457">
        <v>20</v>
      </c>
      <c r="AQ457" t="s">
        <v>2219</v>
      </c>
    </row>
    <row r="458" spans="42:43" x14ac:dyDescent="0.25">
      <c r="AP458">
        <v>20</v>
      </c>
      <c r="AQ458" t="s">
        <v>2220</v>
      </c>
    </row>
    <row r="459" spans="42:43" x14ac:dyDescent="0.25">
      <c r="AP459">
        <v>20</v>
      </c>
      <c r="AQ459" t="s">
        <v>2221</v>
      </c>
    </row>
    <row r="460" spans="42:43" x14ac:dyDescent="0.25">
      <c r="AP460">
        <v>20</v>
      </c>
      <c r="AQ460" t="s">
        <v>2222</v>
      </c>
    </row>
    <row r="461" spans="42:43" x14ac:dyDescent="0.25">
      <c r="AP461">
        <v>20</v>
      </c>
      <c r="AQ461" t="s">
        <v>2223</v>
      </c>
    </row>
    <row r="462" spans="42:43" x14ac:dyDescent="0.25">
      <c r="AP462">
        <v>20</v>
      </c>
      <c r="AQ462" t="s">
        <v>2224</v>
      </c>
    </row>
    <row r="463" spans="42:43" x14ac:dyDescent="0.25">
      <c r="AP463">
        <v>20</v>
      </c>
      <c r="AQ463" t="s">
        <v>2225</v>
      </c>
    </row>
    <row r="464" spans="42:43" x14ac:dyDescent="0.25">
      <c r="AP464">
        <v>20</v>
      </c>
      <c r="AQ464" t="s">
        <v>2226</v>
      </c>
    </row>
    <row r="465" spans="42:43" x14ac:dyDescent="0.25">
      <c r="AP465">
        <v>20</v>
      </c>
      <c r="AQ465" t="s">
        <v>2227</v>
      </c>
    </row>
    <row r="466" spans="42:43" x14ac:dyDescent="0.25">
      <c r="AP466">
        <v>20</v>
      </c>
      <c r="AQ466" t="s">
        <v>2228</v>
      </c>
    </row>
    <row r="467" spans="42:43" x14ac:dyDescent="0.25">
      <c r="AP467">
        <v>20</v>
      </c>
      <c r="AQ467" t="s">
        <v>2229</v>
      </c>
    </row>
    <row r="468" spans="42:43" x14ac:dyDescent="0.25">
      <c r="AP468">
        <v>20</v>
      </c>
      <c r="AQ468" t="s">
        <v>2230</v>
      </c>
    </row>
    <row r="469" spans="42:43" x14ac:dyDescent="0.25">
      <c r="AP469">
        <v>20</v>
      </c>
      <c r="AQ469" t="s">
        <v>2231</v>
      </c>
    </row>
    <row r="470" spans="42:43" x14ac:dyDescent="0.25">
      <c r="AP470">
        <v>20</v>
      </c>
      <c r="AQ470" t="s">
        <v>2232</v>
      </c>
    </row>
    <row r="471" spans="42:43" x14ac:dyDescent="0.25">
      <c r="AP471">
        <v>20</v>
      </c>
      <c r="AQ471" t="s">
        <v>2233</v>
      </c>
    </row>
    <row r="472" spans="42:43" x14ac:dyDescent="0.25">
      <c r="AP472">
        <v>20</v>
      </c>
      <c r="AQ472" t="s">
        <v>2234</v>
      </c>
    </row>
    <row r="473" spans="42:43" x14ac:dyDescent="0.25">
      <c r="AP473">
        <v>20</v>
      </c>
      <c r="AQ473" t="s">
        <v>2235</v>
      </c>
    </row>
    <row r="474" spans="42:43" x14ac:dyDescent="0.25">
      <c r="AP474">
        <v>20</v>
      </c>
      <c r="AQ474" t="s">
        <v>2236</v>
      </c>
    </row>
    <row r="475" spans="42:43" x14ac:dyDescent="0.25">
      <c r="AP475">
        <v>20</v>
      </c>
      <c r="AQ475" t="s">
        <v>2237</v>
      </c>
    </row>
    <row r="476" spans="42:43" x14ac:dyDescent="0.25">
      <c r="AP476">
        <v>20</v>
      </c>
      <c r="AQ476" t="s">
        <v>2238</v>
      </c>
    </row>
    <row r="477" spans="42:43" x14ac:dyDescent="0.25">
      <c r="AP477">
        <v>20</v>
      </c>
      <c r="AQ477" t="s">
        <v>2239</v>
      </c>
    </row>
    <row r="478" spans="42:43" x14ac:dyDescent="0.25">
      <c r="AP478">
        <v>20</v>
      </c>
      <c r="AQ478" t="s">
        <v>2240</v>
      </c>
    </row>
    <row r="479" spans="42:43" x14ac:dyDescent="0.25">
      <c r="AP479">
        <v>20</v>
      </c>
      <c r="AQ479" t="s">
        <v>2241</v>
      </c>
    </row>
    <row r="480" spans="42:43" x14ac:dyDescent="0.25">
      <c r="AP480">
        <v>20</v>
      </c>
      <c r="AQ480" t="s">
        <v>2242</v>
      </c>
    </row>
    <row r="481" spans="42:43" x14ac:dyDescent="0.25">
      <c r="AP481">
        <v>20</v>
      </c>
      <c r="AQ481" t="s">
        <v>2243</v>
      </c>
    </row>
    <row r="482" spans="42:43" x14ac:dyDescent="0.25">
      <c r="AP482">
        <v>20</v>
      </c>
      <c r="AQ482" t="s">
        <v>2244</v>
      </c>
    </row>
    <row r="483" spans="42:43" x14ac:dyDescent="0.25">
      <c r="AP483">
        <v>20</v>
      </c>
      <c r="AQ483" t="s">
        <v>2245</v>
      </c>
    </row>
    <row r="484" spans="42:43" x14ac:dyDescent="0.25">
      <c r="AP484">
        <v>20</v>
      </c>
      <c r="AQ484" t="s">
        <v>2246</v>
      </c>
    </row>
    <row r="485" spans="42:43" x14ac:dyDescent="0.25">
      <c r="AP485">
        <v>20</v>
      </c>
      <c r="AQ485" t="s">
        <v>2247</v>
      </c>
    </row>
    <row r="486" spans="42:43" x14ac:dyDescent="0.25">
      <c r="AP486">
        <v>20</v>
      </c>
      <c r="AQ486" t="s">
        <v>2248</v>
      </c>
    </row>
    <row r="487" spans="42:43" x14ac:dyDescent="0.25">
      <c r="AP487">
        <v>20</v>
      </c>
      <c r="AQ487" t="s">
        <v>2249</v>
      </c>
    </row>
    <row r="488" spans="42:43" x14ac:dyDescent="0.25">
      <c r="AP488">
        <v>20</v>
      </c>
      <c r="AQ488" t="s">
        <v>2250</v>
      </c>
    </row>
    <row r="489" spans="42:43" x14ac:dyDescent="0.25">
      <c r="AP489">
        <v>20</v>
      </c>
      <c r="AQ489" t="s">
        <v>2251</v>
      </c>
    </row>
    <row r="490" spans="42:43" x14ac:dyDescent="0.25">
      <c r="AP490">
        <v>20</v>
      </c>
      <c r="AQ490" t="s">
        <v>2252</v>
      </c>
    </row>
    <row r="491" spans="42:43" x14ac:dyDescent="0.25">
      <c r="AP491">
        <v>20</v>
      </c>
      <c r="AQ491" t="s">
        <v>2253</v>
      </c>
    </row>
    <row r="492" spans="42:43" x14ac:dyDescent="0.25">
      <c r="AP492">
        <v>20</v>
      </c>
      <c r="AQ492" t="s">
        <v>2254</v>
      </c>
    </row>
    <row r="493" spans="42:43" x14ac:dyDescent="0.25">
      <c r="AP493">
        <v>20</v>
      </c>
      <c r="AQ493" t="s">
        <v>2255</v>
      </c>
    </row>
    <row r="494" spans="42:43" x14ac:dyDescent="0.25">
      <c r="AP494">
        <v>20</v>
      </c>
      <c r="AQ494" t="s">
        <v>2256</v>
      </c>
    </row>
    <row r="495" spans="42:43" x14ac:dyDescent="0.25">
      <c r="AP495">
        <v>20</v>
      </c>
      <c r="AQ495" t="s">
        <v>2257</v>
      </c>
    </row>
    <row r="496" spans="42:43" x14ac:dyDescent="0.25">
      <c r="AP496">
        <v>20</v>
      </c>
      <c r="AQ496" t="s">
        <v>2258</v>
      </c>
    </row>
    <row r="497" spans="42:43" x14ac:dyDescent="0.25">
      <c r="AP497">
        <v>20</v>
      </c>
      <c r="AQ497" t="s">
        <v>2259</v>
      </c>
    </row>
    <row r="498" spans="42:43" x14ac:dyDescent="0.25">
      <c r="AP498">
        <v>20</v>
      </c>
      <c r="AQ498" t="s">
        <v>2260</v>
      </c>
    </row>
    <row r="499" spans="42:43" x14ac:dyDescent="0.25">
      <c r="AP499">
        <v>20</v>
      </c>
      <c r="AQ499" t="s">
        <v>2261</v>
      </c>
    </row>
    <row r="500" spans="42:43" x14ac:dyDescent="0.25">
      <c r="AP500">
        <v>20</v>
      </c>
      <c r="AQ500" t="s">
        <v>2262</v>
      </c>
    </row>
    <row r="501" spans="42:43" x14ac:dyDescent="0.25">
      <c r="AP501">
        <v>20</v>
      </c>
      <c r="AQ501" t="s">
        <v>2263</v>
      </c>
    </row>
    <row r="502" spans="42:43" x14ac:dyDescent="0.25">
      <c r="AP502">
        <v>20</v>
      </c>
      <c r="AQ502" t="s">
        <v>2264</v>
      </c>
    </row>
    <row r="503" spans="42:43" x14ac:dyDescent="0.25">
      <c r="AP503">
        <v>20</v>
      </c>
      <c r="AQ503" t="s">
        <v>2265</v>
      </c>
    </row>
    <row r="504" spans="42:43" x14ac:dyDescent="0.25">
      <c r="AP504">
        <v>20</v>
      </c>
      <c r="AQ504" t="s">
        <v>2266</v>
      </c>
    </row>
    <row r="505" spans="42:43" x14ac:dyDescent="0.25">
      <c r="AP505">
        <v>20</v>
      </c>
      <c r="AQ505" t="s">
        <v>2267</v>
      </c>
    </row>
    <row r="506" spans="42:43" x14ac:dyDescent="0.25">
      <c r="AP506">
        <v>20</v>
      </c>
      <c r="AQ506" t="s">
        <v>2268</v>
      </c>
    </row>
    <row r="507" spans="42:43" x14ac:dyDescent="0.25">
      <c r="AP507">
        <v>20</v>
      </c>
      <c r="AQ507" t="s">
        <v>2269</v>
      </c>
    </row>
    <row r="508" spans="42:43" x14ac:dyDescent="0.25">
      <c r="AP508">
        <v>20</v>
      </c>
      <c r="AQ508" t="s">
        <v>2270</v>
      </c>
    </row>
    <row r="509" spans="42:43" x14ac:dyDescent="0.25">
      <c r="AP509">
        <v>20</v>
      </c>
      <c r="AQ509" t="s">
        <v>2271</v>
      </c>
    </row>
    <row r="510" spans="42:43" x14ac:dyDescent="0.25">
      <c r="AP510">
        <v>20</v>
      </c>
      <c r="AQ510" t="s">
        <v>2272</v>
      </c>
    </row>
    <row r="511" spans="42:43" x14ac:dyDescent="0.25">
      <c r="AP511">
        <v>20</v>
      </c>
      <c r="AQ511" t="s">
        <v>2273</v>
      </c>
    </row>
    <row r="512" spans="42:43" x14ac:dyDescent="0.25">
      <c r="AP512">
        <v>20</v>
      </c>
      <c r="AQ512" t="s">
        <v>2274</v>
      </c>
    </row>
    <row r="513" spans="42:43" x14ac:dyDescent="0.25">
      <c r="AP513">
        <v>20</v>
      </c>
      <c r="AQ513" t="s">
        <v>2275</v>
      </c>
    </row>
    <row r="514" spans="42:43" x14ac:dyDescent="0.25">
      <c r="AP514">
        <v>20</v>
      </c>
      <c r="AQ514" t="s">
        <v>2276</v>
      </c>
    </row>
    <row r="515" spans="42:43" x14ac:dyDescent="0.25">
      <c r="AP515">
        <v>20</v>
      </c>
      <c r="AQ515" t="s">
        <v>2277</v>
      </c>
    </row>
    <row r="516" spans="42:43" x14ac:dyDescent="0.25">
      <c r="AP516">
        <v>20</v>
      </c>
      <c r="AQ516" t="s">
        <v>2278</v>
      </c>
    </row>
    <row r="517" spans="42:43" x14ac:dyDescent="0.25">
      <c r="AP517">
        <v>20</v>
      </c>
      <c r="AQ517" t="s">
        <v>2279</v>
      </c>
    </row>
    <row r="518" spans="42:43" x14ac:dyDescent="0.25">
      <c r="AP518">
        <v>20</v>
      </c>
      <c r="AQ518" t="s">
        <v>2280</v>
      </c>
    </row>
    <row r="519" spans="42:43" x14ac:dyDescent="0.25">
      <c r="AP519">
        <v>20</v>
      </c>
      <c r="AQ519" t="s">
        <v>2281</v>
      </c>
    </row>
    <row r="520" spans="42:43" x14ac:dyDescent="0.25">
      <c r="AP520">
        <v>20</v>
      </c>
      <c r="AQ520" t="s">
        <v>2282</v>
      </c>
    </row>
    <row r="521" spans="42:43" x14ac:dyDescent="0.25">
      <c r="AP521">
        <v>20</v>
      </c>
      <c r="AQ521" t="s">
        <v>2283</v>
      </c>
    </row>
    <row r="522" spans="42:43" x14ac:dyDescent="0.25">
      <c r="AP522">
        <v>20</v>
      </c>
      <c r="AQ522" t="s">
        <v>2284</v>
      </c>
    </row>
    <row r="523" spans="42:43" x14ac:dyDescent="0.25">
      <c r="AP523">
        <v>20</v>
      </c>
      <c r="AQ523" t="s">
        <v>2285</v>
      </c>
    </row>
    <row r="524" spans="42:43" x14ac:dyDescent="0.25">
      <c r="AP524">
        <v>20</v>
      </c>
      <c r="AQ524" t="s">
        <v>2286</v>
      </c>
    </row>
    <row r="525" spans="42:43" x14ac:dyDescent="0.25">
      <c r="AP525">
        <v>20</v>
      </c>
      <c r="AQ525" t="s">
        <v>2287</v>
      </c>
    </row>
    <row r="526" spans="42:43" x14ac:dyDescent="0.25">
      <c r="AP526">
        <v>20</v>
      </c>
      <c r="AQ526" t="s">
        <v>2288</v>
      </c>
    </row>
    <row r="527" spans="42:43" x14ac:dyDescent="0.25">
      <c r="AP527">
        <v>20</v>
      </c>
      <c r="AQ527" t="s">
        <v>2289</v>
      </c>
    </row>
    <row r="528" spans="42:43" x14ac:dyDescent="0.25">
      <c r="AP528">
        <v>20</v>
      </c>
      <c r="AQ528" t="s">
        <v>2290</v>
      </c>
    </row>
    <row r="529" spans="42:43" x14ac:dyDescent="0.25">
      <c r="AP529">
        <v>20</v>
      </c>
      <c r="AQ529" t="s">
        <v>2291</v>
      </c>
    </row>
    <row r="530" spans="42:43" x14ac:dyDescent="0.25">
      <c r="AP530">
        <v>20</v>
      </c>
      <c r="AQ530" t="s">
        <v>2292</v>
      </c>
    </row>
    <row r="531" spans="42:43" x14ac:dyDescent="0.25">
      <c r="AP531">
        <v>20</v>
      </c>
      <c r="AQ531" t="s">
        <v>2293</v>
      </c>
    </row>
    <row r="532" spans="42:43" x14ac:dyDescent="0.25">
      <c r="AP532">
        <v>20</v>
      </c>
      <c r="AQ532" t="s">
        <v>2294</v>
      </c>
    </row>
    <row r="533" spans="42:43" x14ac:dyDescent="0.25">
      <c r="AP533">
        <v>20</v>
      </c>
      <c r="AQ533" t="s">
        <v>2295</v>
      </c>
    </row>
    <row r="534" spans="42:43" x14ac:dyDescent="0.25">
      <c r="AP534">
        <v>20</v>
      </c>
      <c r="AQ534" t="s">
        <v>2296</v>
      </c>
    </row>
    <row r="535" spans="42:43" x14ac:dyDescent="0.25">
      <c r="AP535">
        <v>20</v>
      </c>
      <c r="AQ535" t="s">
        <v>2297</v>
      </c>
    </row>
    <row r="536" spans="42:43" x14ac:dyDescent="0.25">
      <c r="AP536">
        <v>20</v>
      </c>
      <c r="AQ536" t="s">
        <v>2298</v>
      </c>
    </row>
    <row r="537" spans="42:43" x14ac:dyDescent="0.25">
      <c r="AP537">
        <v>20</v>
      </c>
      <c r="AQ537" t="s">
        <v>2299</v>
      </c>
    </row>
    <row r="538" spans="42:43" x14ac:dyDescent="0.25">
      <c r="AP538">
        <v>20</v>
      </c>
      <c r="AQ538" t="s">
        <v>2300</v>
      </c>
    </row>
    <row r="539" spans="42:43" x14ac:dyDescent="0.25">
      <c r="AP539">
        <v>20</v>
      </c>
      <c r="AQ539" t="s">
        <v>2301</v>
      </c>
    </row>
    <row r="540" spans="42:43" x14ac:dyDescent="0.25">
      <c r="AP540">
        <v>20</v>
      </c>
      <c r="AQ540" t="s">
        <v>2302</v>
      </c>
    </row>
    <row r="541" spans="42:43" x14ac:dyDescent="0.25">
      <c r="AP541">
        <v>20</v>
      </c>
      <c r="AQ541" t="s">
        <v>2303</v>
      </c>
    </row>
    <row r="542" spans="42:43" x14ac:dyDescent="0.25">
      <c r="AP542">
        <v>20</v>
      </c>
      <c r="AQ542" t="s">
        <v>2304</v>
      </c>
    </row>
    <row r="543" spans="42:43" x14ac:dyDescent="0.25">
      <c r="AP543">
        <v>20</v>
      </c>
      <c r="AQ543" t="s">
        <v>2305</v>
      </c>
    </row>
    <row r="544" spans="42:43" x14ac:dyDescent="0.25">
      <c r="AP544">
        <v>20</v>
      </c>
      <c r="AQ544" t="s">
        <v>2306</v>
      </c>
    </row>
    <row r="545" spans="42:43" x14ac:dyDescent="0.25">
      <c r="AP545">
        <v>20</v>
      </c>
      <c r="AQ545" t="s">
        <v>2307</v>
      </c>
    </row>
    <row r="546" spans="42:43" x14ac:dyDescent="0.25">
      <c r="AP546">
        <v>20</v>
      </c>
      <c r="AQ546" t="s">
        <v>2308</v>
      </c>
    </row>
    <row r="547" spans="42:43" x14ac:dyDescent="0.25">
      <c r="AP547">
        <v>20</v>
      </c>
      <c r="AQ547" t="s">
        <v>2309</v>
      </c>
    </row>
    <row r="548" spans="42:43" x14ac:dyDescent="0.25">
      <c r="AP548">
        <v>20</v>
      </c>
      <c r="AQ548" t="s">
        <v>2310</v>
      </c>
    </row>
    <row r="549" spans="42:43" x14ac:dyDescent="0.25">
      <c r="AP549">
        <v>20</v>
      </c>
      <c r="AQ549" t="s">
        <v>2311</v>
      </c>
    </row>
    <row r="550" spans="42:43" x14ac:dyDescent="0.25">
      <c r="AP550">
        <v>20</v>
      </c>
      <c r="AQ550" t="s">
        <v>2312</v>
      </c>
    </row>
    <row r="551" spans="42:43" x14ac:dyDescent="0.25">
      <c r="AP551">
        <v>20</v>
      </c>
      <c r="AQ551" t="s">
        <v>2313</v>
      </c>
    </row>
    <row r="552" spans="42:43" x14ac:dyDescent="0.25">
      <c r="AP552">
        <v>20</v>
      </c>
      <c r="AQ552" t="s">
        <v>2314</v>
      </c>
    </row>
    <row r="553" spans="42:43" x14ac:dyDescent="0.25">
      <c r="AP553">
        <v>20</v>
      </c>
      <c r="AQ553" t="s">
        <v>2315</v>
      </c>
    </row>
    <row r="554" spans="42:43" x14ac:dyDescent="0.25">
      <c r="AP554">
        <v>20</v>
      </c>
      <c r="AQ554" t="s">
        <v>2316</v>
      </c>
    </row>
    <row r="555" spans="42:43" x14ac:dyDescent="0.25">
      <c r="AP555">
        <v>20</v>
      </c>
      <c r="AQ555" t="s">
        <v>2317</v>
      </c>
    </row>
    <row r="556" spans="42:43" x14ac:dyDescent="0.25">
      <c r="AP556">
        <v>20</v>
      </c>
      <c r="AQ556" t="s">
        <v>2318</v>
      </c>
    </row>
    <row r="557" spans="42:43" x14ac:dyDescent="0.25">
      <c r="AP557">
        <v>20</v>
      </c>
      <c r="AQ557" t="s">
        <v>2319</v>
      </c>
    </row>
    <row r="558" spans="42:43" x14ac:dyDescent="0.25">
      <c r="AP558">
        <v>20</v>
      </c>
      <c r="AQ558" t="s">
        <v>2320</v>
      </c>
    </row>
    <row r="559" spans="42:43" x14ac:dyDescent="0.25">
      <c r="AP559">
        <v>20</v>
      </c>
      <c r="AQ559" t="s">
        <v>2321</v>
      </c>
    </row>
    <row r="560" spans="42:43" x14ac:dyDescent="0.25">
      <c r="AP560">
        <v>20</v>
      </c>
      <c r="AQ560" t="s">
        <v>2322</v>
      </c>
    </row>
    <row r="561" spans="42:43" x14ac:dyDescent="0.25">
      <c r="AP561">
        <v>20</v>
      </c>
      <c r="AQ561" t="s">
        <v>2323</v>
      </c>
    </row>
    <row r="562" spans="42:43" x14ac:dyDescent="0.25">
      <c r="AP562">
        <v>20</v>
      </c>
      <c r="AQ562" t="s">
        <v>2324</v>
      </c>
    </row>
    <row r="563" spans="42:43" x14ac:dyDescent="0.25">
      <c r="AP563">
        <v>20</v>
      </c>
      <c r="AQ563" t="s">
        <v>1444</v>
      </c>
    </row>
    <row r="564" spans="42:43" x14ac:dyDescent="0.25">
      <c r="AP564">
        <v>20</v>
      </c>
      <c r="AQ564" t="s">
        <v>2325</v>
      </c>
    </row>
    <row r="565" spans="42:43" x14ac:dyDescent="0.25">
      <c r="AP565">
        <v>20</v>
      </c>
      <c r="AQ565" t="s">
        <v>2326</v>
      </c>
    </row>
    <row r="566" spans="42:43" x14ac:dyDescent="0.25">
      <c r="AP566">
        <v>20</v>
      </c>
      <c r="AQ566" t="s">
        <v>2327</v>
      </c>
    </row>
    <row r="567" spans="42:43" x14ac:dyDescent="0.25">
      <c r="AP567">
        <v>20</v>
      </c>
      <c r="AQ567" t="s">
        <v>2328</v>
      </c>
    </row>
    <row r="568" spans="42:43" x14ac:dyDescent="0.25">
      <c r="AP568">
        <v>20</v>
      </c>
      <c r="AQ568" t="s">
        <v>2329</v>
      </c>
    </row>
    <row r="569" spans="42:43" x14ac:dyDescent="0.25">
      <c r="AP569">
        <v>20</v>
      </c>
      <c r="AQ569" t="s">
        <v>2330</v>
      </c>
    </row>
    <row r="570" spans="42:43" x14ac:dyDescent="0.25">
      <c r="AP570">
        <v>20</v>
      </c>
      <c r="AQ570" t="s">
        <v>2331</v>
      </c>
    </row>
    <row r="571" spans="42:43" x14ac:dyDescent="0.25">
      <c r="AP571">
        <v>20</v>
      </c>
      <c r="AQ571" t="s">
        <v>2332</v>
      </c>
    </row>
    <row r="572" spans="42:43" x14ac:dyDescent="0.25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B46" zoomScale="90" zoomScaleNormal="90" workbookViewId="0">
      <selection activeCell="E67" sqref="E67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494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UNIVERSIDAD AUTÓNOMA DEL ESTADO DE MORELOS, Gobierno del Estado de Morelos</v>
      </c>
      <c r="B2" s="154"/>
      <c r="C2" s="154"/>
      <c r="D2" s="154"/>
      <c r="E2" s="154"/>
      <c r="F2" s="155"/>
    </row>
    <row r="3" spans="1:7" ht="14.25" x14ac:dyDescent="0.45">
      <c r="A3" s="162" t="s">
        <v>495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ht="14.25" x14ac:dyDescent="0.45">
      <c r="A5" s="136" t="s">
        <v>501</v>
      </c>
      <c r="B5" s="5"/>
      <c r="C5" s="5"/>
      <c r="D5" s="5"/>
      <c r="E5" s="5"/>
      <c r="F5" s="5"/>
    </row>
    <row r="6" spans="1:7" ht="30" x14ac:dyDescent="0.25">
      <c r="A6" s="137" t="s">
        <v>502</v>
      </c>
      <c r="B6" s="60" t="s">
        <v>3305</v>
      </c>
      <c r="C6" s="60"/>
      <c r="D6" s="60"/>
      <c r="E6" s="60"/>
      <c r="F6" s="60"/>
    </row>
    <row r="7" spans="1:7" x14ac:dyDescent="0.25">
      <c r="A7" s="137" t="s">
        <v>503</v>
      </c>
      <c r="B7" s="60" t="s">
        <v>3306</v>
      </c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504</v>
      </c>
      <c r="B9" s="54"/>
      <c r="C9" s="54"/>
      <c r="D9" s="54"/>
      <c r="E9" s="54"/>
      <c r="F9" s="54"/>
    </row>
    <row r="10" spans="1:7" ht="14.25" x14ac:dyDescent="0.45">
      <c r="A10" s="137" t="s">
        <v>505</v>
      </c>
      <c r="B10" s="60"/>
      <c r="C10" s="60"/>
      <c r="D10" s="60"/>
      <c r="E10" s="60"/>
      <c r="F10" s="60"/>
    </row>
    <row r="11" spans="1:7" x14ac:dyDescent="0.25">
      <c r="A11" s="139" t="s">
        <v>506</v>
      </c>
      <c r="B11" s="60">
        <v>84</v>
      </c>
      <c r="C11" s="60"/>
      <c r="D11" s="60">
        <v>84</v>
      </c>
      <c r="E11" s="60">
        <v>84</v>
      </c>
      <c r="F11" s="60">
        <v>84</v>
      </c>
    </row>
    <row r="12" spans="1:7" x14ac:dyDescent="0.25">
      <c r="A12" s="139" t="s">
        <v>507</v>
      </c>
      <c r="B12" s="60">
        <v>19</v>
      </c>
      <c r="C12" s="60"/>
      <c r="D12" s="60">
        <v>19</v>
      </c>
      <c r="E12" s="60">
        <v>19</v>
      </c>
      <c r="F12" s="60">
        <v>19</v>
      </c>
    </row>
    <row r="13" spans="1:7" x14ac:dyDescent="0.25">
      <c r="A13" s="139" t="s">
        <v>508</v>
      </c>
      <c r="B13" s="60">
        <v>43</v>
      </c>
      <c r="C13" s="60"/>
      <c r="D13" s="60">
        <v>43</v>
      </c>
      <c r="E13" s="60">
        <v>43</v>
      </c>
      <c r="F13" s="60">
        <v>43</v>
      </c>
    </row>
    <row r="14" spans="1:7" ht="14.25" x14ac:dyDescent="0.45">
      <c r="A14" s="137" t="s">
        <v>509</v>
      </c>
      <c r="B14" s="60"/>
      <c r="C14" s="60"/>
      <c r="D14" s="60"/>
      <c r="E14" s="60"/>
      <c r="F14" s="60"/>
    </row>
    <row r="15" spans="1:7" x14ac:dyDescent="0.25">
      <c r="A15" s="139" t="s">
        <v>506</v>
      </c>
      <c r="B15" s="60">
        <v>96</v>
      </c>
      <c r="C15" s="60"/>
      <c r="D15" s="60"/>
      <c r="E15" s="60"/>
      <c r="F15" s="60"/>
    </row>
    <row r="16" spans="1:7" x14ac:dyDescent="0.25">
      <c r="A16" s="139" t="s">
        <v>507</v>
      </c>
      <c r="B16" s="60">
        <v>40</v>
      </c>
      <c r="C16" s="60"/>
      <c r="D16" s="60"/>
      <c r="E16" s="60"/>
      <c r="F16" s="60"/>
    </row>
    <row r="17" spans="1:6" ht="14.25" x14ac:dyDescent="0.45">
      <c r="A17" s="139" t="s">
        <v>508</v>
      </c>
      <c r="B17" s="60">
        <v>65</v>
      </c>
      <c r="C17" s="60"/>
      <c r="D17" s="60"/>
      <c r="E17" s="60"/>
      <c r="F17" s="60"/>
    </row>
    <row r="18" spans="1:6" ht="14.25" x14ac:dyDescent="0.45">
      <c r="A18" s="137" t="s">
        <v>510</v>
      </c>
      <c r="B18" s="145"/>
      <c r="C18" s="60"/>
      <c r="D18" s="60"/>
      <c r="E18" s="60"/>
      <c r="F18" s="60"/>
    </row>
    <row r="19" spans="1:6" x14ac:dyDescent="0.25">
      <c r="A19" s="137" t="s">
        <v>511</v>
      </c>
      <c r="B19" s="60">
        <v>10</v>
      </c>
      <c r="C19" s="60"/>
      <c r="D19" s="60">
        <v>10</v>
      </c>
      <c r="E19" s="60">
        <v>10</v>
      </c>
      <c r="F19" s="60">
        <v>10</v>
      </c>
    </row>
    <row r="20" spans="1:6" x14ac:dyDescent="0.25">
      <c r="A20" s="137" t="s">
        <v>512</v>
      </c>
      <c r="B20" s="146">
        <v>0</v>
      </c>
      <c r="C20" s="146"/>
      <c r="D20" s="146">
        <v>0</v>
      </c>
      <c r="E20" s="146">
        <v>0</v>
      </c>
      <c r="F20" s="146">
        <v>0</v>
      </c>
    </row>
    <row r="21" spans="1:6" x14ac:dyDescent="0.25">
      <c r="A21" s="137" t="s">
        <v>513</v>
      </c>
      <c r="B21" s="146">
        <v>0</v>
      </c>
      <c r="C21" s="146"/>
      <c r="D21" s="146">
        <v>0</v>
      </c>
      <c r="E21" s="146">
        <v>0</v>
      </c>
      <c r="F21" s="146">
        <v>0</v>
      </c>
    </row>
    <row r="22" spans="1:6" x14ac:dyDescent="0.25">
      <c r="A22" s="64" t="s">
        <v>514</v>
      </c>
      <c r="B22" s="146">
        <v>7.3400000000000007E-2</v>
      </c>
      <c r="C22" s="146"/>
      <c r="D22" s="146"/>
      <c r="E22" s="146"/>
      <c r="F22" s="146"/>
    </row>
    <row r="23" spans="1:6" x14ac:dyDescent="0.25">
      <c r="A23" s="64" t="s">
        <v>515</v>
      </c>
      <c r="B23" s="146">
        <v>1.6500000000000001E-2</v>
      </c>
      <c r="C23" s="146"/>
      <c r="D23" s="146"/>
      <c r="E23" s="146"/>
      <c r="F23" s="146"/>
    </row>
    <row r="24" spans="1:6" x14ac:dyDescent="0.25">
      <c r="A24" s="64" t="s">
        <v>516</v>
      </c>
      <c r="B24" s="147">
        <v>62</v>
      </c>
      <c r="C24" s="60"/>
      <c r="D24" s="60"/>
      <c r="E24" s="60"/>
      <c r="F24" s="60"/>
    </row>
    <row r="25" spans="1:6" x14ac:dyDescent="0.25">
      <c r="A25" s="137" t="s">
        <v>517</v>
      </c>
      <c r="B25" s="147">
        <v>0.18</v>
      </c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518</v>
      </c>
      <c r="B27" s="54"/>
      <c r="C27" s="54"/>
      <c r="D27" s="54"/>
      <c r="E27" s="54"/>
      <c r="F27" s="54"/>
    </row>
    <row r="28" spans="1:6" x14ac:dyDescent="0.25">
      <c r="A28" s="137" t="s">
        <v>519</v>
      </c>
      <c r="B28" s="60">
        <v>0</v>
      </c>
      <c r="C28" s="60"/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520</v>
      </c>
      <c r="B30" s="54"/>
      <c r="C30" s="54"/>
      <c r="D30" s="54"/>
      <c r="E30" s="54"/>
      <c r="F30" s="54"/>
    </row>
    <row r="31" spans="1:6" x14ac:dyDescent="0.25">
      <c r="A31" s="137" t="s">
        <v>505</v>
      </c>
      <c r="B31" s="60">
        <v>1213646597</v>
      </c>
      <c r="C31" s="60"/>
      <c r="D31" s="60">
        <v>1213646597</v>
      </c>
      <c r="E31" s="60">
        <v>1213646597</v>
      </c>
      <c r="F31" s="60">
        <v>1213646597</v>
      </c>
    </row>
    <row r="32" spans="1:6" x14ac:dyDescent="0.25">
      <c r="A32" s="137" t="s">
        <v>509</v>
      </c>
      <c r="B32" s="60">
        <v>296383904</v>
      </c>
      <c r="C32" s="60"/>
      <c r="D32" s="60">
        <v>0</v>
      </c>
      <c r="E32" s="60">
        <v>0</v>
      </c>
      <c r="F32" s="60">
        <v>0</v>
      </c>
    </row>
    <row r="33" spans="1:6" x14ac:dyDescent="0.25">
      <c r="A33" s="137" t="s">
        <v>521</v>
      </c>
      <c r="B33" s="60">
        <v>0</v>
      </c>
      <c r="C33" s="60"/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522</v>
      </c>
      <c r="B35" s="54"/>
      <c r="C35" s="54"/>
      <c r="D35" s="54"/>
      <c r="E35" s="54"/>
      <c r="F35" s="54"/>
    </row>
    <row r="36" spans="1:6" x14ac:dyDescent="0.25">
      <c r="A36" s="137" t="s">
        <v>523</v>
      </c>
      <c r="B36" s="60">
        <v>123008</v>
      </c>
      <c r="C36" s="60"/>
      <c r="D36" s="60"/>
      <c r="E36" s="60"/>
      <c r="F36" s="60"/>
    </row>
    <row r="37" spans="1:6" x14ac:dyDescent="0.25">
      <c r="A37" s="137" t="s">
        <v>524</v>
      </c>
      <c r="B37" s="60">
        <v>2780</v>
      </c>
      <c r="C37" s="60"/>
      <c r="D37" s="60"/>
      <c r="E37" s="60"/>
      <c r="F37" s="60"/>
    </row>
    <row r="38" spans="1:6" x14ac:dyDescent="0.25">
      <c r="A38" s="137" t="s">
        <v>525</v>
      </c>
      <c r="B38" s="147">
        <v>203.62</v>
      </c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526</v>
      </c>
      <c r="B40" s="60">
        <v>135842020</v>
      </c>
      <c r="C40" s="60"/>
      <c r="D40" s="60">
        <v>755370</v>
      </c>
      <c r="E40" s="60">
        <v>1067143</v>
      </c>
      <c r="F40" s="60">
        <v>13291272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527</v>
      </c>
      <c r="B42" s="54"/>
      <c r="C42" s="54"/>
      <c r="D42" s="54"/>
      <c r="E42" s="54"/>
      <c r="F42" s="54"/>
    </row>
    <row r="43" spans="1:6" x14ac:dyDescent="0.25">
      <c r="A43" s="137" t="s">
        <v>528</v>
      </c>
      <c r="B43" s="60">
        <v>2916302029</v>
      </c>
      <c r="C43" s="60"/>
      <c r="D43" s="60">
        <v>0</v>
      </c>
      <c r="E43" s="60">
        <v>0</v>
      </c>
      <c r="F43" s="60">
        <v>14993031</v>
      </c>
    </row>
    <row r="44" spans="1:6" x14ac:dyDescent="0.25">
      <c r="A44" s="137" t="s">
        <v>529</v>
      </c>
      <c r="B44" s="60">
        <v>14489086419</v>
      </c>
      <c r="C44" s="60"/>
      <c r="D44" s="60">
        <v>96785250</v>
      </c>
      <c r="E44" s="60">
        <v>136732635</v>
      </c>
      <c r="F44" s="60">
        <v>1688012742</v>
      </c>
    </row>
    <row r="45" spans="1:6" x14ac:dyDescent="0.25">
      <c r="A45" s="137" t="s">
        <v>530</v>
      </c>
      <c r="B45" s="60">
        <v>6592244633</v>
      </c>
      <c r="C45" s="60"/>
      <c r="D45" s="60">
        <v>356788584</v>
      </c>
      <c r="E45" s="60">
        <v>767382928</v>
      </c>
      <c r="F45" s="60">
        <v>2737769766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531</v>
      </c>
      <c r="B47" s="54"/>
      <c r="C47" s="54"/>
      <c r="D47" s="54"/>
      <c r="E47" s="54"/>
      <c r="F47" s="54"/>
    </row>
    <row r="48" spans="1:6" x14ac:dyDescent="0.25">
      <c r="A48" s="64" t="s">
        <v>529</v>
      </c>
      <c r="B48" s="146">
        <v>0</v>
      </c>
      <c r="C48" s="146"/>
      <c r="D48" s="146">
        <v>0</v>
      </c>
      <c r="E48" s="146">
        <v>0</v>
      </c>
      <c r="F48" s="146">
        <v>0</v>
      </c>
    </row>
    <row r="49" spans="1:6" x14ac:dyDescent="0.25">
      <c r="A49" s="64" t="s">
        <v>530</v>
      </c>
      <c r="B49" s="146">
        <v>0</v>
      </c>
      <c r="C49" s="146"/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532</v>
      </c>
      <c r="B51" s="54"/>
      <c r="C51" s="54"/>
      <c r="D51" s="54"/>
      <c r="E51" s="54"/>
      <c r="F51" s="54"/>
    </row>
    <row r="52" spans="1:6" x14ac:dyDescent="0.25">
      <c r="A52" s="137" t="s">
        <v>529</v>
      </c>
      <c r="B52" s="60">
        <v>0</v>
      </c>
      <c r="C52" s="60"/>
      <c r="D52" s="60">
        <v>0</v>
      </c>
      <c r="E52" s="60">
        <v>0</v>
      </c>
      <c r="F52" s="60">
        <v>0</v>
      </c>
    </row>
    <row r="53" spans="1:6" x14ac:dyDescent="0.25">
      <c r="A53" s="137" t="s">
        <v>530</v>
      </c>
      <c r="B53" s="60">
        <v>0</v>
      </c>
      <c r="C53" s="60"/>
      <c r="D53" s="60">
        <v>0</v>
      </c>
      <c r="E53" s="60">
        <v>0</v>
      </c>
      <c r="F53" s="60">
        <v>0</v>
      </c>
    </row>
    <row r="54" spans="1:6" x14ac:dyDescent="0.25">
      <c r="A54" s="137" t="s">
        <v>533</v>
      </c>
      <c r="B54" s="60">
        <v>0</v>
      </c>
      <c r="C54" s="60"/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534</v>
      </c>
      <c r="B56" s="54"/>
      <c r="C56" s="54"/>
      <c r="D56" s="54"/>
      <c r="E56" s="54"/>
      <c r="F56" s="54"/>
    </row>
    <row r="57" spans="1:6" x14ac:dyDescent="0.25">
      <c r="A57" s="137" t="s">
        <v>529</v>
      </c>
      <c r="B57" s="60">
        <v>-17269546428</v>
      </c>
      <c r="C57" s="60"/>
      <c r="D57" s="60">
        <v>-96029881</v>
      </c>
      <c r="E57" s="60">
        <v>-135665492</v>
      </c>
      <c r="F57" s="60">
        <v>-1689714502</v>
      </c>
    </row>
    <row r="58" spans="1:6" x14ac:dyDescent="0.25">
      <c r="A58" s="137" t="s">
        <v>530</v>
      </c>
      <c r="B58" s="60">
        <v>-6592244633</v>
      </c>
      <c r="C58" s="60"/>
      <c r="D58" s="60">
        <v>-356788584</v>
      </c>
      <c r="E58" s="60">
        <v>-767382928</v>
      </c>
      <c r="F58" s="60">
        <v>-2737769766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535</v>
      </c>
      <c r="B60" s="54"/>
      <c r="C60" s="54"/>
      <c r="D60" s="54"/>
      <c r="E60" s="54"/>
      <c r="F60" s="54"/>
    </row>
    <row r="61" spans="1:6" x14ac:dyDescent="0.25">
      <c r="A61" s="137" t="s">
        <v>536</v>
      </c>
      <c r="B61" s="60">
        <v>2019</v>
      </c>
      <c r="C61" s="60"/>
      <c r="D61" s="60">
        <v>2019</v>
      </c>
      <c r="E61" s="60">
        <v>2019</v>
      </c>
      <c r="F61" s="60">
        <v>2019</v>
      </c>
    </row>
    <row r="62" spans="1:6" x14ac:dyDescent="0.25">
      <c r="A62" s="137" t="s">
        <v>537</v>
      </c>
      <c r="B62" s="147">
        <v>0.02</v>
      </c>
      <c r="C62" s="60"/>
      <c r="D62" s="60">
        <v>0.02</v>
      </c>
      <c r="E62" s="60">
        <v>0.02</v>
      </c>
      <c r="F62" s="60">
        <v>0.02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538</v>
      </c>
      <c r="B64" s="54"/>
      <c r="C64" s="54"/>
      <c r="D64" s="54"/>
      <c r="E64" s="54"/>
      <c r="F64" s="54"/>
    </row>
    <row r="65" spans="1:6" x14ac:dyDescent="0.25">
      <c r="A65" s="137" t="s">
        <v>539</v>
      </c>
      <c r="B65" s="60">
        <v>2019</v>
      </c>
      <c r="C65" s="60"/>
      <c r="D65" s="60">
        <v>2019</v>
      </c>
      <c r="E65" s="60">
        <v>2019</v>
      </c>
      <c r="F65" s="60">
        <v>2019</v>
      </c>
    </row>
    <row r="66" spans="1:6" x14ac:dyDescent="0.25">
      <c r="A66" s="137" t="s">
        <v>540</v>
      </c>
      <c r="B66" s="60" t="s">
        <v>3307</v>
      </c>
      <c r="C66" s="60"/>
      <c r="D66" s="60" t="s">
        <v>3307</v>
      </c>
      <c r="E66" s="60" t="s">
        <v>3307</v>
      </c>
      <c r="F66" s="60" t="s">
        <v>3307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 t="str">
        <f>'Formato 8'!B6</f>
        <v>Prestación Laboral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 t="str">
        <f>'Formato 8'!B7</f>
        <v>Beneficio Definido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84</v>
      </c>
      <c r="Q7" s="18">
        <f>'Formato 8'!C11</f>
        <v>0</v>
      </c>
      <c r="R7" s="18">
        <f>'Formato 8'!D11</f>
        <v>84</v>
      </c>
      <c r="S7" s="18">
        <f>'Formato 8'!E11</f>
        <v>84</v>
      </c>
      <c r="T7" s="18">
        <f>'Formato 8'!F11</f>
        <v>84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19</v>
      </c>
      <c r="Q8" s="18">
        <f>'Formato 8'!C12</f>
        <v>0</v>
      </c>
      <c r="R8" s="18">
        <f>'Formato 8'!D12</f>
        <v>19</v>
      </c>
      <c r="S8" s="18">
        <f>'Formato 8'!E12</f>
        <v>19</v>
      </c>
      <c r="T8" s="18">
        <f>'Formato 8'!F12</f>
        <v>19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43</v>
      </c>
      <c r="Q9" s="18">
        <f>'Formato 8'!C13</f>
        <v>0</v>
      </c>
      <c r="R9" s="18">
        <f>'Formato 8'!D13</f>
        <v>43</v>
      </c>
      <c r="S9" s="18">
        <f>'Formato 8'!E13</f>
        <v>43</v>
      </c>
      <c r="T9" s="18">
        <f>'Formato 8'!F13</f>
        <v>43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96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40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65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10</v>
      </c>
      <c r="Q15" s="18">
        <f>'Formato 8'!C19</f>
        <v>0</v>
      </c>
      <c r="R15" s="18">
        <f>'Formato 8'!D19</f>
        <v>10</v>
      </c>
      <c r="S15" s="18">
        <f>'Formato 8'!E19</f>
        <v>10</v>
      </c>
      <c r="T15" s="18">
        <f>'Formato 8'!F19</f>
        <v>10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7.3400000000000007E-2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1.6500000000000001E-2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62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0.18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1213646597</v>
      </c>
      <c r="Q25" s="18">
        <f>'Formato 8'!C31</f>
        <v>0</v>
      </c>
      <c r="R25" s="18">
        <f>'Formato 8'!D31</f>
        <v>1213646597</v>
      </c>
      <c r="S25" s="18">
        <f>'Formato 8'!E31</f>
        <v>1213646597</v>
      </c>
      <c r="T25" s="18">
        <f>'Formato 8'!F31</f>
        <v>1213646597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296383904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123008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2780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203.62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135842020</v>
      </c>
      <c r="Q32" s="18">
        <f>'Formato 8'!C40</f>
        <v>0</v>
      </c>
      <c r="R32" s="18">
        <f>'Formato 8'!D40</f>
        <v>755370</v>
      </c>
      <c r="S32" s="18">
        <f>'Formato 8'!E40</f>
        <v>1067143</v>
      </c>
      <c r="T32" s="18">
        <f>'Formato 8'!F40</f>
        <v>13291272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2916302029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14993031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14489086419</v>
      </c>
      <c r="Q35" s="18">
        <f>'Formato 8'!C44</f>
        <v>0</v>
      </c>
      <c r="R35" s="18">
        <f>'Formato 8'!D44</f>
        <v>96785250</v>
      </c>
      <c r="S35" s="18">
        <f>'Formato 8'!E44</f>
        <v>136732635</v>
      </c>
      <c r="T35" s="18">
        <f>'Formato 8'!F44</f>
        <v>1688012742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6592244633</v>
      </c>
      <c r="Q36" s="18">
        <f>'Formato 8'!C45</f>
        <v>0</v>
      </c>
      <c r="R36" s="18">
        <f>'Formato 8'!D45</f>
        <v>356788584</v>
      </c>
      <c r="S36" s="18">
        <f>'Formato 8'!E45</f>
        <v>767382928</v>
      </c>
      <c r="T36" s="18">
        <f>'Formato 8'!F45</f>
        <v>2737769766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-17269546428</v>
      </c>
      <c r="Q45" s="18">
        <f>'Formato 8'!C57</f>
        <v>0</v>
      </c>
      <c r="R45" s="18">
        <f>'Formato 8'!D57</f>
        <v>-96029881</v>
      </c>
      <c r="S45" s="18">
        <f>'Formato 8'!E57</f>
        <v>-135665492</v>
      </c>
      <c r="T45" s="18">
        <f>'Formato 8'!F57</f>
        <v>-1689714502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-6592244633</v>
      </c>
      <c r="Q46" s="18">
        <f>'Formato 8'!C58</f>
        <v>0</v>
      </c>
      <c r="R46" s="18">
        <f>'Formato 8'!D58</f>
        <v>-356788584</v>
      </c>
      <c r="S46" s="18">
        <f>'Formato 8'!E58</f>
        <v>-767382928</v>
      </c>
      <c r="T46" s="18">
        <f>'Formato 8'!F58</f>
        <v>-2737769766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2019</v>
      </c>
      <c r="Q48" s="18">
        <f>'Formato 8'!C61</f>
        <v>0</v>
      </c>
      <c r="R48" s="18">
        <f>'Formato 8'!D61</f>
        <v>2019</v>
      </c>
      <c r="S48" s="18">
        <f>'Formato 8'!E61</f>
        <v>2019</v>
      </c>
      <c r="T48" s="18">
        <f>'Formato 8'!F61</f>
        <v>2019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0.02</v>
      </c>
      <c r="Q49" s="18">
        <f>'Formato 8'!C62</f>
        <v>0</v>
      </c>
      <c r="R49" s="18">
        <f>'Formato 8'!D62</f>
        <v>0.02</v>
      </c>
      <c r="S49" s="18">
        <f>'Formato 8'!E62</f>
        <v>0.02</v>
      </c>
      <c r="T49" s="18">
        <f>'Formato 8'!F62</f>
        <v>0.02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2019</v>
      </c>
      <c r="Q51" s="18">
        <f>'Formato 8'!C65</f>
        <v>0</v>
      </c>
      <c r="R51" s="18">
        <f>'Formato 8'!D65</f>
        <v>2019</v>
      </c>
      <c r="S51" s="18">
        <f>'Formato 8'!E65</f>
        <v>2019</v>
      </c>
      <c r="T51" s="18">
        <f>'Formato 8'!F65</f>
        <v>2019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 t="str">
        <f>'Formato 8'!B66</f>
        <v xml:space="preserve">Valuaciones Actuariales del Norte, S.C. </v>
      </c>
      <c r="Q52" s="18">
        <f>'Formato 8'!C66</f>
        <v>0</v>
      </c>
      <c r="R52" s="18" t="str">
        <f>'Formato 8'!D66</f>
        <v xml:space="preserve">Valuaciones Actuariales del Norte, S.C. </v>
      </c>
      <c r="S52" s="18" t="str">
        <f>'Formato 8'!E66</f>
        <v xml:space="preserve">Valuaciones Actuariales del Norte, S.C. </v>
      </c>
      <c r="T52" s="18" t="str">
        <f>'Formato 8'!F66</f>
        <v xml:space="preserve">Valuaciones Actuariales del Norte, S.C. 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E75" sqref="E75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544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UNIVERSIDAD AUTÓNOMA DEL ESTADO DE MORELOS, Gobierno del Estado de Morelos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2019 y al 31 de diciembre de 2020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3283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251010404</v>
      </c>
      <c r="C9" s="60">
        <f>SUM(C10:C16)</f>
        <v>163138483</v>
      </c>
      <c r="D9" s="100" t="s">
        <v>54</v>
      </c>
      <c r="E9" s="60">
        <f>SUM(E10:E18)</f>
        <v>724553742</v>
      </c>
      <c r="F9" s="60">
        <f>SUM(F10:F18)</f>
        <v>496864740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64099353</v>
      </c>
      <c r="F10" s="60">
        <v>73072994</v>
      </c>
    </row>
    <row r="11" spans="1:6" x14ac:dyDescent="0.25">
      <c r="A11" s="96" t="s">
        <v>5</v>
      </c>
      <c r="B11" s="60">
        <v>181172495</v>
      </c>
      <c r="C11" s="60">
        <v>63900342</v>
      </c>
      <c r="D11" s="101" t="s">
        <v>56</v>
      </c>
      <c r="E11" s="60">
        <v>49475784</v>
      </c>
      <c r="F11" s="60">
        <v>53257067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314198</v>
      </c>
      <c r="F12" s="60">
        <v>314198</v>
      </c>
    </row>
    <row r="13" spans="1:6" x14ac:dyDescent="0.25">
      <c r="A13" s="96" t="s">
        <v>7</v>
      </c>
      <c r="B13" s="60">
        <v>69837909</v>
      </c>
      <c r="C13" s="60">
        <v>99238141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43261860</v>
      </c>
      <c r="F14" s="60">
        <v>105400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567402547</v>
      </c>
      <c r="F16" s="60">
        <v>370115081</v>
      </c>
    </row>
    <row r="17" spans="1:6" x14ac:dyDescent="0.25">
      <c r="A17" s="95" t="s">
        <v>11</v>
      </c>
      <c r="B17" s="60">
        <f>SUM(B18:B24)</f>
        <v>297566049</v>
      </c>
      <c r="C17" s="60">
        <f>SUM(C18:C24)</f>
        <v>13153619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294143603</v>
      </c>
      <c r="C19" s="60">
        <v>4695928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2992728</v>
      </c>
      <c r="C20" s="60">
        <v>7964586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366424</v>
      </c>
      <c r="C21" s="60">
        <v>379374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63294</v>
      </c>
      <c r="C23" s="60">
        <v>113731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597459</v>
      </c>
      <c r="F27" s="60">
        <f>SUM(F28:F30)</f>
        <v>541353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597459</v>
      </c>
      <c r="F30" s="60">
        <v>541353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51025</v>
      </c>
      <c r="F31" s="60">
        <f>SUM(F32:F37)</f>
        <v>51025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51025</v>
      </c>
      <c r="F32" s="60">
        <v>51025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-24497</v>
      </c>
      <c r="C38" s="60">
        <f>SUM(C39:C40)</f>
        <v>-24497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-24497</v>
      </c>
      <c r="C39" s="60">
        <v>-24497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35283555</v>
      </c>
      <c r="F42" s="60">
        <f>SUM(F43:F45)</f>
        <v>19166099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5843949</v>
      </c>
      <c r="F43" s="60">
        <v>31372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9300000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20139606</v>
      </c>
      <c r="F45" s="60">
        <v>19134727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548551956</v>
      </c>
      <c r="C47" s="61">
        <f>C9+C17+C25+C31+C38+C41</f>
        <v>176267605</v>
      </c>
      <c r="D47" s="99" t="s">
        <v>91</v>
      </c>
      <c r="E47" s="61">
        <f>E9+E19+E23+E26+E27+E31+E38+E42</f>
        <v>760485781</v>
      </c>
      <c r="F47" s="61">
        <f>F9+F19+F23+F26+F27+F31+F38+F42</f>
        <v>516623217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242248778</v>
      </c>
      <c r="C50" s="60">
        <v>232491078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1011094</v>
      </c>
      <c r="C51" s="60">
        <v>166880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3949135617</v>
      </c>
      <c r="C52" s="60">
        <v>3840709156</v>
      </c>
      <c r="D52" s="100" t="s">
        <v>95</v>
      </c>
      <c r="E52" s="60">
        <v>162977066</v>
      </c>
      <c r="F52" s="60">
        <v>197328170</v>
      </c>
    </row>
    <row r="53" spans="1:6" x14ac:dyDescent="0.25">
      <c r="A53" s="95" t="s">
        <v>44</v>
      </c>
      <c r="B53" s="60">
        <v>810837581</v>
      </c>
      <c r="C53" s="60">
        <v>786212695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19925701</v>
      </c>
      <c r="C54" s="60">
        <v>19864292</v>
      </c>
      <c r="D54" s="100" t="s">
        <v>97</v>
      </c>
      <c r="E54" s="60">
        <v>2841225</v>
      </c>
      <c r="F54" s="60">
        <v>0</v>
      </c>
    </row>
    <row r="55" spans="1:6" x14ac:dyDescent="0.25">
      <c r="A55" s="95" t="s">
        <v>46</v>
      </c>
      <c r="B55" s="60">
        <v>-567171488</v>
      </c>
      <c r="C55" s="60">
        <v>-475902235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15424502</v>
      </c>
      <c r="C56" s="60">
        <v>10981850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165818291</v>
      </c>
      <c r="F57" s="61">
        <f>SUM(F50:F55)</f>
        <v>197328170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926304072</v>
      </c>
      <c r="F59" s="61">
        <f>F47+F57</f>
        <v>713951387</v>
      </c>
    </row>
    <row r="60" spans="1:6" x14ac:dyDescent="0.25">
      <c r="A60" s="55" t="s">
        <v>50</v>
      </c>
      <c r="B60" s="61">
        <f>SUM(B50:B58)</f>
        <v>4471411785</v>
      </c>
      <c r="C60" s="61">
        <f>SUM(C50:C58)</f>
        <v>4414523716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5019963741</v>
      </c>
      <c r="C62" s="61">
        <f>SUM(C47+C60)</f>
        <v>4590791321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1036622086</v>
      </c>
      <c r="F63" s="77">
        <f>SUM(F64:F66)</f>
        <v>933466413</v>
      </c>
    </row>
    <row r="64" spans="1:6" x14ac:dyDescent="0.25">
      <c r="A64" s="54"/>
      <c r="B64" s="54"/>
      <c r="C64" s="54"/>
      <c r="D64" s="103" t="s">
        <v>103</v>
      </c>
      <c r="E64" s="77">
        <v>99090791</v>
      </c>
      <c r="F64" s="77">
        <v>100295294</v>
      </c>
    </row>
    <row r="65" spans="1:6" x14ac:dyDescent="0.25">
      <c r="A65" s="54"/>
      <c r="B65" s="54"/>
      <c r="C65" s="54"/>
      <c r="D65" s="41" t="s">
        <v>104</v>
      </c>
      <c r="E65" s="77">
        <v>937531295</v>
      </c>
      <c r="F65" s="77">
        <v>833171119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3057037583</v>
      </c>
      <c r="F68" s="77">
        <f>SUM(F69:F73)</f>
        <v>2943373521</v>
      </c>
    </row>
    <row r="69" spans="1:6" x14ac:dyDescent="0.25">
      <c r="A69" s="12"/>
      <c r="B69" s="54"/>
      <c r="C69" s="54"/>
      <c r="D69" s="103" t="s">
        <v>107</v>
      </c>
      <c r="E69" s="77">
        <v>-12360604</v>
      </c>
      <c r="F69" s="77">
        <v>-70092519</v>
      </c>
    </row>
    <row r="70" spans="1:6" x14ac:dyDescent="0.25">
      <c r="A70" s="12"/>
      <c r="B70" s="54"/>
      <c r="C70" s="54"/>
      <c r="D70" s="103" t="s">
        <v>108</v>
      </c>
      <c r="E70" s="77">
        <v>90657498</v>
      </c>
      <c r="F70" s="77">
        <v>-178253415</v>
      </c>
    </row>
    <row r="71" spans="1:6" x14ac:dyDescent="0.25">
      <c r="A71" s="12"/>
      <c r="B71" s="54"/>
      <c r="C71" s="54"/>
      <c r="D71" s="103" t="s">
        <v>109</v>
      </c>
      <c r="E71" s="77">
        <v>2976226108</v>
      </c>
      <c r="F71" s="77">
        <v>2976226108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2514581</v>
      </c>
      <c r="F73" s="77">
        <v>215493347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4093659669</v>
      </c>
      <c r="F79" s="61">
        <f>F63+F68+F75</f>
        <v>3876839934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5019963741</v>
      </c>
      <c r="F81" s="61">
        <f>F59+F79</f>
        <v>4590791321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251010404</v>
      </c>
      <c r="Q4" s="18">
        <f>'Formato 1'!C9</f>
        <v>163138483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181172495</v>
      </c>
      <c r="Q6" s="18">
        <f>'Formato 1'!C11</f>
        <v>63900342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69837909</v>
      </c>
      <c r="Q8" s="18">
        <f>'Formato 1'!C13</f>
        <v>99238141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297566049</v>
      </c>
      <c r="Q12" s="18">
        <f>'Formato 1'!C17</f>
        <v>13153619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294143603</v>
      </c>
      <c r="Q14" s="18">
        <f>'Formato 1'!C19</f>
        <v>4695928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2992728</v>
      </c>
      <c r="Q15" s="18">
        <f>'Formato 1'!C20</f>
        <v>7964586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366424</v>
      </c>
      <c r="Q16" s="18">
        <f>'Formato 1'!C21</f>
        <v>379374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63294</v>
      </c>
      <c r="Q18" s="18">
        <f>'Formato 1'!C23</f>
        <v>113731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-24497</v>
      </c>
      <c r="Q34" s="18">
        <f>'Formato 1'!C38</f>
        <v>-24497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-24497</v>
      </c>
      <c r="Q35" s="18">
        <f>'Formato 1'!C39</f>
        <v>-24497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548551956</v>
      </c>
      <c r="Q42" s="18">
        <f>'Formato 1'!C47</f>
        <v>176267605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242248778</v>
      </c>
      <c r="Q44">
        <f>'Formato 1'!C50</f>
        <v>232491078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1011094</v>
      </c>
      <c r="Q45">
        <f>'Formato 1'!C51</f>
        <v>166880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3949135617</v>
      </c>
      <c r="Q46">
        <f>'Formato 1'!C52</f>
        <v>3840709156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810837581</v>
      </c>
      <c r="Q47">
        <f>'Formato 1'!C53</f>
        <v>786212695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19925701</v>
      </c>
      <c r="Q48">
        <f>'Formato 1'!C54</f>
        <v>19864292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-567171488</v>
      </c>
      <c r="Q49">
        <f>'Formato 1'!C55</f>
        <v>-475902235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15424502</v>
      </c>
      <c r="Q50">
        <f>'Formato 1'!C56</f>
        <v>10981850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4471411785</v>
      </c>
      <c r="Q53">
        <f>'Formato 1'!C60</f>
        <v>4414523716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5019963741</v>
      </c>
      <c r="Q54">
        <f>'Formato 1'!C62</f>
        <v>4590791321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724553742</v>
      </c>
      <c r="Q57">
        <f>'Formato 1'!F9</f>
        <v>496864740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64099353</v>
      </c>
      <c r="Q58">
        <f>'Formato 1'!F10</f>
        <v>73072994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49475784</v>
      </c>
      <c r="Q59">
        <f>'Formato 1'!F11</f>
        <v>53257067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314198</v>
      </c>
      <c r="Q60">
        <f>'Formato 1'!F12</f>
        <v>314198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43261860</v>
      </c>
      <c r="Q62">
        <f>'Formato 1'!F14</f>
        <v>105400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567402547</v>
      </c>
      <c r="Q64">
        <f>'Formato 1'!F16</f>
        <v>370115081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597459</v>
      </c>
      <c r="Q76">
        <f>'Formato 1'!F27</f>
        <v>541353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597459</v>
      </c>
      <c r="Q79">
        <f>'Formato 1'!F30</f>
        <v>541353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51025</v>
      </c>
      <c r="Q80">
        <f>'Formato 1'!F31</f>
        <v>51025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51025</v>
      </c>
      <c r="Q81">
        <f>'Formato 1'!F32</f>
        <v>51025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35283555</v>
      </c>
      <c r="Q91">
        <f>'Formato 1'!F42</f>
        <v>19166099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5843949</v>
      </c>
      <c r="Q92">
        <f>'Formato 1'!F43</f>
        <v>31372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9300000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20139606</v>
      </c>
      <c r="Q94">
        <f>'Formato 1'!F45</f>
        <v>19134727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760485781</v>
      </c>
      <c r="Q95">
        <f>'Formato 1'!F47</f>
        <v>516623217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162977066</v>
      </c>
      <c r="Q99">
        <f>'Formato 1'!F52</f>
        <v>197328170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2841225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165818291</v>
      </c>
      <c r="Q103">
        <f>'Formato 1'!F57</f>
        <v>197328170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926304072</v>
      </c>
      <c r="Q104">
        <f>'Formato 1'!F59</f>
        <v>713951387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1036622086</v>
      </c>
      <c r="Q106">
        <f>'Formato 1'!F63</f>
        <v>933466413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99090791</v>
      </c>
      <c r="Q107">
        <f>'Formato 1'!F64</f>
        <v>100295294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937531295</v>
      </c>
      <c r="Q108">
        <f>'Formato 1'!F65</f>
        <v>833171119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3057037583</v>
      </c>
      <c r="Q110">
        <f>'Formato 1'!F68</f>
        <v>2943373521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-12360604</v>
      </c>
      <c r="Q111">
        <f>'Formato 1'!F69</f>
        <v>-70092519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90657498</v>
      </c>
      <c r="Q112">
        <f>'Formato 1'!F70</f>
        <v>-178253415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2976226108</v>
      </c>
      <c r="Q113">
        <f>'Formato 1'!F71</f>
        <v>2976226108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2514581</v>
      </c>
      <c r="Q115">
        <f>'Formato 1'!F73</f>
        <v>215493347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4093659669</v>
      </c>
      <c r="Q119">
        <f>'Formato 1'!F79</f>
        <v>3876839934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5019963741</v>
      </c>
      <c r="Q120">
        <f>'Formato 1'!F81</f>
        <v>4590791321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23" sqref="F2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UNIVERSIDAD AUTÓNOMA DEL ESTADO DE MORELOS, Gobierno del Estado de Morelos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2019 y al 31 de diciembre de 2020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197328170</v>
      </c>
      <c r="C8" s="61">
        <f t="shared" ref="C8:H8" si="0">C9+C13</f>
        <v>0</v>
      </c>
      <c r="D8" s="61">
        <f t="shared" si="0"/>
        <v>34351104</v>
      </c>
      <c r="E8" s="61">
        <f t="shared" si="0"/>
        <v>0</v>
      </c>
      <c r="F8" s="61">
        <f t="shared" si="0"/>
        <v>162977066</v>
      </c>
      <c r="G8" s="61">
        <f t="shared" si="0"/>
        <v>15476166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34351104</v>
      </c>
      <c r="E9" s="60">
        <f t="shared" si="1"/>
        <v>34351104</v>
      </c>
      <c r="F9" s="60">
        <f t="shared" si="1"/>
        <v>0</v>
      </c>
      <c r="G9" s="60">
        <f t="shared" si="1"/>
        <v>15476166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34351104</v>
      </c>
      <c r="E10" s="60">
        <v>34351104</v>
      </c>
      <c r="F10" s="60">
        <v>0</v>
      </c>
      <c r="G10" s="60">
        <v>15476166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197328170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-34351104</v>
      </c>
      <c r="F13" s="60">
        <f t="shared" si="2"/>
        <v>162977066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197328170</v>
      </c>
      <c r="C14" s="60">
        <v>0</v>
      </c>
      <c r="D14" s="60">
        <v>0</v>
      </c>
      <c r="E14" s="60">
        <v>-34351104</v>
      </c>
      <c r="F14" s="60">
        <v>162977066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516623217</v>
      </c>
      <c r="C18" s="132"/>
      <c r="D18" s="132"/>
      <c r="E18" s="132"/>
      <c r="F18" s="61">
        <v>763327006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713951387</v>
      </c>
      <c r="C20" s="61">
        <f t="shared" ref="C20:H20" si="3">C8+C18</f>
        <v>0</v>
      </c>
      <c r="D20" s="61">
        <f t="shared" si="3"/>
        <v>34351104</v>
      </c>
      <c r="E20" s="61">
        <f t="shared" si="3"/>
        <v>0</v>
      </c>
      <c r="F20" s="61">
        <f>F8+F18</f>
        <v>926304072</v>
      </c>
      <c r="G20" s="61">
        <f t="shared" si="3"/>
        <v>15476166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3299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447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448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449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685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197328170</v>
      </c>
      <c r="Q3" s="18">
        <f>'Formato 2'!C8</f>
        <v>0</v>
      </c>
      <c r="R3" s="18">
        <f>'Formato 2'!D8</f>
        <v>34351104</v>
      </c>
      <c r="S3" s="18">
        <f>'Formato 2'!E8</f>
        <v>0</v>
      </c>
      <c r="T3" s="18">
        <f>'Formato 2'!F8</f>
        <v>162977066</v>
      </c>
      <c r="U3" s="18">
        <f>'Formato 2'!G8</f>
        <v>15476166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34351104</v>
      </c>
      <c r="S4" s="18">
        <f>'Formato 2'!E9</f>
        <v>34351104</v>
      </c>
      <c r="T4" s="18">
        <f>'Formato 2'!F9</f>
        <v>0</v>
      </c>
      <c r="U4" s="18">
        <f>'Formato 2'!G9</f>
        <v>15476166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34351104</v>
      </c>
      <c r="S5" s="18">
        <f>'Formato 2'!E10</f>
        <v>34351104</v>
      </c>
      <c r="T5" s="18">
        <f>'Formato 2'!F10</f>
        <v>0</v>
      </c>
      <c r="U5" s="18">
        <f>'Formato 2'!G10</f>
        <v>15476166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197328170</v>
      </c>
      <c r="Q8" s="18">
        <f>'Formato 2'!C13</f>
        <v>0</v>
      </c>
      <c r="R8" s="18">
        <f>'Formato 2'!D13</f>
        <v>0</v>
      </c>
      <c r="S8" s="18">
        <f>'Formato 2'!E13</f>
        <v>-34351104</v>
      </c>
      <c r="T8" s="18">
        <f>'Formato 2'!F13</f>
        <v>162977066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197328170</v>
      </c>
      <c r="Q9" s="18">
        <f>'Formato 2'!C14</f>
        <v>0</v>
      </c>
      <c r="R9" s="18">
        <f>'Formato 2'!D14</f>
        <v>0</v>
      </c>
      <c r="S9" s="18">
        <f>'Formato 2'!E14</f>
        <v>-34351104</v>
      </c>
      <c r="T9" s="18">
        <f>'Formato 2'!F14</f>
        <v>162977066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516623217</v>
      </c>
      <c r="Q12" s="18"/>
      <c r="R12" s="18"/>
      <c r="S12" s="18"/>
      <c r="T12" s="18">
        <f>'Formato 2'!F18</f>
        <v>763327006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713951387</v>
      </c>
      <c r="Q13" s="18">
        <f>'Formato 2'!C20</f>
        <v>0</v>
      </c>
      <c r="R13" s="18">
        <f>'Formato 2'!D20</f>
        <v>34351104</v>
      </c>
      <c r="S13" s="18">
        <f>'Formato 2'!E20</f>
        <v>0</v>
      </c>
      <c r="T13" s="18">
        <f>'Formato 2'!F20</f>
        <v>926304072</v>
      </c>
      <c r="U13" s="18">
        <f>'Formato 2'!G20</f>
        <v>15476166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C9" sqref="C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UNIVERSIDAD AUTÓNOMA DEL ESTADO DE MORELOS, Gobierno del Estado de Morelos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/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/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/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/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/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/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/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HERIBERTO</cp:lastModifiedBy>
  <cp:lastPrinted>2017-02-04T00:56:20Z</cp:lastPrinted>
  <dcterms:created xsi:type="dcterms:W3CDTF">2017-01-19T17:59:06Z</dcterms:created>
  <dcterms:modified xsi:type="dcterms:W3CDTF">2021-03-30T19:23:20Z</dcterms:modified>
</cp:coreProperties>
</file>